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-255" windowWidth="24240" windowHeight="12165" activeTab="3"/>
  </bookViews>
  <sheets>
    <sheet name="Tab.1" sheetId="1" r:id="rId1"/>
    <sheet name="Tab.2" sheetId="3" r:id="rId2"/>
    <sheet name="Tab.3" sheetId="6" r:id="rId3"/>
    <sheet name="Tab.4" sheetId="5" r:id="rId4"/>
  </sheets>
  <definedNames>
    <definedName name="_xlnm.Print_Titles" localSheetId="1">Tab.2!#REF!</definedName>
    <definedName name="_xlnm.Print_Titles" localSheetId="2">Tab.3!#REF!</definedName>
    <definedName name="_xlnm.Print_Area" localSheetId="0">Tab.1!$A$1:$P$25</definedName>
    <definedName name="_xlnm.Print_Area" localSheetId="1">Tab.2!$A$1:$R$35</definedName>
    <definedName name="_xlnm.Print_Area" localSheetId="2">Tab.3!$A$1:$U$45</definedName>
    <definedName name="_xlnm.Print_Area" localSheetId="3">Tab.4!$A$1:$M$18</definedName>
  </definedNames>
  <calcPr calcId="125725"/>
</workbook>
</file>

<file path=xl/calcChain.xml><?xml version="1.0" encoding="utf-8"?>
<calcChain xmlns="http://schemas.openxmlformats.org/spreadsheetml/2006/main">
  <c r="M11" i="1"/>
  <c r="O11"/>
  <c r="O10" i="3"/>
  <c r="N9" i="6"/>
  <c r="G10" i="3" l="1"/>
  <c r="I10"/>
  <c r="K10"/>
  <c r="M10"/>
  <c r="Q10"/>
  <c r="H11"/>
  <c r="J11"/>
  <c r="L11"/>
  <c r="N11"/>
  <c r="P11"/>
  <c r="R11"/>
  <c r="H12"/>
  <c r="J12"/>
  <c r="L12"/>
  <c r="H13"/>
  <c r="J13"/>
  <c r="L13"/>
  <c r="H14"/>
  <c r="J14"/>
  <c r="L14"/>
  <c r="H15"/>
  <c r="J15"/>
  <c r="L15"/>
  <c r="N15"/>
  <c r="P15"/>
  <c r="R15"/>
  <c r="H17"/>
  <c r="J17"/>
  <c r="L17"/>
  <c r="N17"/>
  <c r="P17"/>
  <c r="R17"/>
  <c r="H18"/>
  <c r="J18"/>
  <c r="L18"/>
  <c r="N18"/>
  <c r="P18"/>
  <c r="R18"/>
  <c r="H19"/>
  <c r="J19"/>
  <c r="L19"/>
  <c r="N19"/>
  <c r="P19"/>
  <c r="R19"/>
  <c r="H20"/>
  <c r="J20"/>
  <c r="L20"/>
  <c r="H21"/>
  <c r="J21"/>
  <c r="H22"/>
  <c r="J22"/>
  <c r="N22"/>
  <c r="P22"/>
  <c r="R22"/>
  <c r="H23"/>
  <c r="J23"/>
  <c r="L23"/>
  <c r="N23"/>
  <c r="P23"/>
  <c r="R23"/>
  <c r="H24"/>
  <c r="J24"/>
  <c r="L24"/>
  <c r="N24"/>
  <c r="P24"/>
  <c r="R24"/>
  <c r="H25"/>
  <c r="J25"/>
  <c r="L25"/>
  <c r="N25"/>
  <c r="P25"/>
  <c r="R25"/>
  <c r="H27"/>
  <c r="J27"/>
  <c r="L27"/>
  <c r="N27"/>
  <c r="P27"/>
  <c r="R27"/>
  <c r="J28"/>
  <c r="H29"/>
  <c r="J29"/>
  <c r="L29"/>
  <c r="N29"/>
  <c r="P29"/>
  <c r="R29"/>
  <c r="H30"/>
  <c r="J30"/>
  <c r="L30"/>
  <c r="N30"/>
  <c r="H31"/>
  <c r="J31"/>
  <c r="H32"/>
  <c r="J32"/>
  <c r="L32"/>
  <c r="N32"/>
  <c r="P32"/>
  <c r="R32"/>
  <c r="P13" i="1"/>
  <c r="P14"/>
  <c r="P15"/>
  <c r="P16"/>
  <c r="P17"/>
  <c r="P19"/>
  <c r="P20"/>
  <c r="O21"/>
  <c r="P21" s="1"/>
  <c r="P22"/>
  <c r="P12"/>
  <c r="N13"/>
  <c r="N14"/>
  <c r="N15"/>
  <c r="N16"/>
  <c r="N17"/>
  <c r="N19"/>
  <c r="N20"/>
  <c r="M21"/>
  <c r="N21" s="1"/>
  <c r="N22"/>
  <c r="N12"/>
  <c r="L13"/>
  <c r="L14"/>
  <c r="L15"/>
  <c r="L16"/>
  <c r="L17"/>
  <c r="L19"/>
  <c r="L20"/>
  <c r="K11"/>
  <c r="K21" s="1"/>
  <c r="L21" s="1"/>
  <c r="L22"/>
  <c r="L12"/>
  <c r="J13"/>
  <c r="J14"/>
  <c r="J15"/>
  <c r="J16"/>
  <c r="J17"/>
  <c r="J19"/>
  <c r="J20"/>
  <c r="I11"/>
  <c r="I21" s="1"/>
  <c r="J21" s="1"/>
  <c r="J22"/>
  <c r="J12"/>
  <c r="H14"/>
  <c r="H15"/>
  <c r="H16"/>
  <c r="H17"/>
  <c r="H18"/>
  <c r="H19"/>
  <c r="H20"/>
  <c r="H22"/>
  <c r="H13"/>
  <c r="H12"/>
  <c r="E11"/>
  <c r="E21"/>
  <c r="F21" s="1"/>
  <c r="G11"/>
  <c r="G21"/>
  <c r="H21" s="1"/>
  <c r="F22"/>
  <c r="F20"/>
  <c r="F19"/>
  <c r="F17"/>
  <c r="F16"/>
  <c r="F15"/>
  <c r="F14"/>
  <c r="F13"/>
  <c r="F12"/>
  <c r="T12" i="6"/>
  <c r="T13"/>
  <c r="T14"/>
  <c r="T15"/>
  <c r="T16"/>
  <c r="T17"/>
  <c r="T18"/>
  <c r="T19"/>
  <c r="T20"/>
  <c r="T21"/>
  <c r="T22"/>
  <c r="T23"/>
  <c r="T24"/>
  <c r="T25"/>
  <c r="T9" s="1"/>
  <c r="T26"/>
  <c r="T27"/>
  <c r="T28"/>
  <c r="T29"/>
  <c r="T30"/>
  <c r="T31"/>
  <c r="T32"/>
  <c r="T33"/>
  <c r="T34"/>
  <c r="T35"/>
  <c r="T36"/>
  <c r="T37"/>
  <c r="T38"/>
  <c r="T39"/>
  <c r="T40"/>
  <c r="T41"/>
  <c r="T42"/>
  <c r="T11"/>
  <c r="T10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11"/>
  <c r="P10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11"/>
  <c r="M10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12"/>
  <c r="K13"/>
  <c r="K14"/>
  <c r="K15"/>
  <c r="K16"/>
  <c r="K11"/>
  <c r="K10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11"/>
  <c r="I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10"/>
  <c r="H9"/>
  <c r="J9"/>
  <c r="F15" i="5"/>
  <c r="K15"/>
  <c r="J15"/>
  <c r="I15"/>
  <c r="H15"/>
  <c r="G15"/>
  <c r="R9" i="6"/>
  <c r="L9"/>
  <c r="P9"/>
  <c r="M9" l="1"/>
</calcChain>
</file>

<file path=xl/sharedStrings.xml><?xml version="1.0" encoding="utf-8"?>
<sst xmlns="http://schemas.openxmlformats.org/spreadsheetml/2006/main" count="217" uniqueCount="152">
  <si>
    <t>Denumirea</t>
  </si>
  <si>
    <t>Cod</t>
  </si>
  <si>
    <t>Proiect</t>
  </si>
  <si>
    <t>Estimat</t>
  </si>
  <si>
    <t>mii lei</t>
  </si>
  <si>
    <t>% din total</t>
  </si>
  <si>
    <t>I. Venituri, total</t>
  </si>
  <si>
    <t>II. Cheltuieli , total</t>
  </si>
  <si>
    <t>2+3</t>
  </si>
  <si>
    <t>III. Sold bugetar</t>
  </si>
  <si>
    <t>1-
(2+3)</t>
  </si>
  <si>
    <t>IV. Surse de finanţare, total</t>
  </si>
  <si>
    <t>Eco  (k6)</t>
  </si>
  <si>
    <t>Venituri, total</t>
  </si>
  <si>
    <t>F1F3</t>
  </si>
  <si>
    <t>Cheltuieli, total</t>
  </si>
  <si>
    <t>X</t>
  </si>
  <si>
    <t>Org1</t>
  </si>
  <si>
    <t>F1</t>
  </si>
  <si>
    <t>Cheltuieli de personal</t>
  </si>
  <si>
    <t>Bunuri si servicii</t>
  </si>
  <si>
    <t>Dobinzi</t>
  </si>
  <si>
    <t>Prestatii sociale</t>
  </si>
  <si>
    <t>Alte cheltuieli</t>
  </si>
  <si>
    <t>Mijloace fixe</t>
  </si>
  <si>
    <t>Stocuri de materiale circulante</t>
  </si>
  <si>
    <t>111110</t>
  </si>
  <si>
    <t>114611</t>
  </si>
  <si>
    <t>143120</t>
  </si>
  <si>
    <t>191111</t>
  </si>
  <si>
    <t>191112</t>
  </si>
  <si>
    <t>191113</t>
  </si>
  <si>
    <t>191114</t>
  </si>
  <si>
    <t>191131</t>
  </si>
  <si>
    <t>Impozit pe venitul retinut din salariu</t>
  </si>
  <si>
    <t>Taxa pentru apa</t>
  </si>
  <si>
    <t>Amenzi si sanctiuni contraventionale incasata in bugetul local de nivelul II</t>
  </si>
  <si>
    <t>Transferuri curente primite cu destinatie speciala intre bugetul de stat si bugetele locale de nivelul II pentru invatamintul prescolar, primar, secundar general, special si complementar (extrascolar)</t>
  </si>
  <si>
    <t>Transferuri curente primite cu destinatie speciala intre bugetul de stat si bugetele locale de nivelul II pentru asigurarea si asistenta speciala</t>
  </si>
  <si>
    <t>Transferuri curente primite cu destinatie speciala intre bugetul de stat si bugetele locale de nivelul II pentru scoli sportive</t>
  </si>
  <si>
    <t>Transferuri curente primite cu destinatie speciala intre bugetul de stat si bugetele locale de nivelul II pentru alte competente delegate</t>
  </si>
  <si>
    <t>Transferuri curente primite cu destinatie generala intre bugetul de stat si bugetele locale de nivelul II</t>
  </si>
  <si>
    <t>Taxa la cumpararea valutei straine de catre persoanele fizice in casele de schimb valutar</t>
  </si>
  <si>
    <t>Incasari de la prestarea serviciilor cu plata</t>
  </si>
  <si>
    <t>Plata pentru locatiunea bunurilor patrimoniului public</t>
  </si>
  <si>
    <t>0111</t>
  </si>
  <si>
    <t>0112</t>
  </si>
  <si>
    <t>0133</t>
  </si>
  <si>
    <t>0169</t>
  </si>
  <si>
    <t>0171</t>
  </si>
  <si>
    <t>Autorităţi legislative şi executive</t>
  </si>
  <si>
    <t>Servicii bugetar-fiscale</t>
  </si>
  <si>
    <t>Alte servicii generale</t>
  </si>
  <si>
    <t>Serviciul datoriei   interne</t>
  </si>
  <si>
    <t>0259</t>
  </si>
  <si>
    <t>0321</t>
  </si>
  <si>
    <t>0419</t>
  </si>
  <si>
    <t>0429</t>
  </si>
  <si>
    <t>0443</t>
  </si>
  <si>
    <t>0451</t>
  </si>
  <si>
    <t>0812</t>
  </si>
  <si>
    <t>0813</t>
  </si>
  <si>
    <t>0820</t>
  </si>
  <si>
    <t>0861</t>
  </si>
  <si>
    <t>0911</t>
  </si>
  <si>
    <t>0912</t>
  </si>
  <si>
    <t>0921</t>
  </si>
  <si>
    <t>0922</t>
  </si>
  <si>
    <t>0950</t>
  </si>
  <si>
    <t>0960</t>
  </si>
  <si>
    <t>0989</t>
  </si>
  <si>
    <t>1012</t>
  </si>
  <si>
    <t>1040</t>
  </si>
  <si>
    <t>1070</t>
  </si>
  <si>
    <t>1091</t>
  </si>
  <si>
    <t>1099</t>
  </si>
  <si>
    <t>Servicii de pompieri si salvatori</t>
  </si>
  <si>
    <t>Alte servicii economice generale</t>
  </si>
  <si>
    <t>Construcţii</t>
  </si>
  <si>
    <t>Transport rutier</t>
  </si>
  <si>
    <t>Servicii  de sport şi cultură fizică</t>
  </si>
  <si>
    <t>Servicii pentru tineret</t>
  </si>
  <si>
    <t>Servicii în domeniul culturii</t>
  </si>
  <si>
    <t>Alte servicii în domeniul culturii, cultelor  şi odihnei</t>
  </si>
  <si>
    <t>Educaţie timpurie</t>
  </si>
  <si>
    <t>Învăţământ primar</t>
  </si>
  <si>
    <t>Învăţământ gimnazial</t>
  </si>
  <si>
    <t>Învăţământ liceal</t>
  </si>
  <si>
    <t>Invatamint nedefinit dupa nivel</t>
  </si>
  <si>
    <t>Servicii afiliate invatamintului</t>
  </si>
  <si>
    <t>Alte servicii in domeniul invatamantului</t>
  </si>
  <si>
    <t>Protecţie în caz de incapacitate de muncă</t>
  </si>
  <si>
    <t>Protecţie a familiei şi a copiilor</t>
  </si>
  <si>
    <t>Protecţie  împotriva excluziunii sociale</t>
  </si>
  <si>
    <t>Administrare în domeniul protecţiei sociale</t>
  </si>
  <si>
    <t>Alte servicii de protecție socială</t>
  </si>
  <si>
    <t>Servicii de stat cu destinaţie generală</t>
  </si>
  <si>
    <t>Servicii în domeniul economiei</t>
  </si>
  <si>
    <t>Cultură,  sport,  tineret, culte şi  odihnă</t>
  </si>
  <si>
    <t>Invatamint</t>
  </si>
  <si>
    <t>Protecţie socială</t>
  </si>
  <si>
    <t>Total unităţi</t>
  </si>
  <si>
    <t>Octavian Banaru</t>
  </si>
  <si>
    <t>Subsidii</t>
  </si>
  <si>
    <t>Transferuri curente primite cu destinatie speciala către bugetele locale de nivelul II pentru infrastructura drumurilor locale</t>
  </si>
  <si>
    <t>1020</t>
  </si>
  <si>
    <t>Alte transferuri curente primite cu destinatie generală</t>
  </si>
  <si>
    <t>Impozit pe venit pers.fizice spre plata</t>
  </si>
  <si>
    <t>Impozit pe venit aferent operat. de predare in posesie</t>
  </si>
  <si>
    <t>Transferuri din fondul de compensare</t>
  </si>
  <si>
    <t>191132</t>
  </si>
  <si>
    <t>Executat</t>
  </si>
  <si>
    <t>Aprobat</t>
  </si>
  <si>
    <t>Informaţie privind efectivul de personal pe autorităţi/instituţii bugetare, unităţi</t>
  </si>
  <si>
    <t>Tabelul nr. 4</t>
  </si>
  <si>
    <t>Tabelul nr.1</t>
  </si>
  <si>
    <t>Impozit pe venitul persoanelor fizice in domeniul transportului rutier de persoane in regim de taxi</t>
  </si>
  <si>
    <t>Arenda pentru resursele naturale incasate in bugetul local de nivelul 2</t>
  </si>
  <si>
    <t>Donatii voluntare pentru cheltuieli capitale din surse interne pentru institutiile bugetare</t>
  </si>
  <si>
    <t>Alte venituri incasate in bugetele locale de nivelul 2</t>
  </si>
  <si>
    <t>0411</t>
  </si>
  <si>
    <t>0740</t>
  </si>
  <si>
    <t>0769</t>
  </si>
  <si>
    <t>Presa</t>
  </si>
  <si>
    <t>0832</t>
  </si>
  <si>
    <t>0630</t>
  </si>
  <si>
    <t xml:space="preserve">Transferuri capitale primite cu destinatie speciala intre bugetul de stat si bugetul local de nivelul II </t>
  </si>
  <si>
    <t>Transferuri acordate in cadrul bugetului public national</t>
  </si>
  <si>
    <t xml:space="preserve">                              Șef Direcție Finanțe                                      </t>
  </si>
  <si>
    <t xml:space="preserve">bugetului raional pentru anul 2022  </t>
  </si>
  <si>
    <t xml:space="preserve">la raportul asupra proiectului  </t>
  </si>
  <si>
    <t xml:space="preserve">Structura bugetului raional conform clasificaţiei economice </t>
  </si>
  <si>
    <t xml:space="preserve">la raportul asupra proiectului </t>
  </si>
  <si>
    <t xml:space="preserve">bugetului raional pentru anul 2022 </t>
  </si>
  <si>
    <t>Șef Direcție Finanțe</t>
  </si>
  <si>
    <t xml:space="preserve">Cheltuielile bugetului raional conform clasificaţiei funcţionale </t>
  </si>
  <si>
    <t xml:space="preserve">Veniturile bugetului raional conform clasificaţiei economice </t>
  </si>
  <si>
    <t>Transferuri din Fondul de susținere a populației pentru pachetul minim de servicii sociale</t>
  </si>
  <si>
    <t xml:space="preserve">                                          bugetului raional pentru anul 2022  </t>
  </si>
  <si>
    <t xml:space="preserve">                                                                               Tabelul nr.2</t>
  </si>
  <si>
    <t xml:space="preserve">                                                  la raportul asupra proiectului </t>
  </si>
  <si>
    <t>Alte servicii în domeniul ocrotirii sanatatii</t>
  </si>
  <si>
    <t xml:space="preserve">                                 Tabelul nr.3</t>
  </si>
  <si>
    <t xml:space="preserve">    bugetului raional pentru anul 2022 </t>
  </si>
  <si>
    <t xml:space="preserve">         la  raportul asupra proiectului</t>
  </si>
  <si>
    <t>Alte servicii de stat cu destinație generala</t>
  </si>
  <si>
    <t>Alte servicii în domeniul apărării  naționale</t>
  </si>
  <si>
    <t>Servicii generale economice și comerciale</t>
  </si>
  <si>
    <t>Alte servicii in domeniul agriculturii, gospodariei silvice, gospodariei piscicole și gospodariei de vânătoare</t>
  </si>
  <si>
    <t>Protecţia persoanelor în etate</t>
  </si>
  <si>
    <t>Servicii de sănătate publică</t>
  </si>
  <si>
    <t>Aprovizionarea cu apă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</si>
</sst>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2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Times New Roman"/>
      <family val="2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6"/>
      <color indexed="8"/>
      <name val="Times New Roman"/>
      <family val="2"/>
    </font>
    <font>
      <b/>
      <sz val="17"/>
      <color indexed="8"/>
      <name val="Times New Roman"/>
      <family val="2"/>
    </font>
    <font>
      <b/>
      <sz val="17"/>
      <color indexed="8"/>
      <name val="Calibri"/>
      <family val="2"/>
      <charset val="204"/>
    </font>
    <font>
      <sz val="17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Arial"/>
      <family val="2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2"/>
    </font>
    <font>
      <b/>
      <sz val="20"/>
      <color indexed="8"/>
      <name val="Times New Roman"/>
      <family val="2"/>
    </font>
    <font>
      <b/>
      <sz val="24"/>
      <color indexed="8"/>
      <name val="Times New Roman"/>
      <family val="1"/>
      <charset val="204"/>
    </font>
    <font>
      <sz val="24"/>
      <color indexed="8"/>
      <name val="Calibri"/>
      <family val="2"/>
      <charset val="204"/>
    </font>
    <font>
      <b/>
      <i/>
      <sz val="24"/>
      <color indexed="8"/>
      <name val="Times New Roman"/>
      <family val="1"/>
      <charset val="204"/>
    </font>
    <font>
      <sz val="20"/>
      <color indexed="8"/>
      <name val="Times New Roman"/>
      <family val="2"/>
    </font>
    <font>
      <b/>
      <i/>
      <sz val="20"/>
      <color indexed="8"/>
      <name val="Times New Roman"/>
      <family val="2"/>
    </font>
    <font>
      <b/>
      <sz val="24"/>
      <color indexed="8"/>
      <name val="Times New Roman"/>
      <family val="2"/>
    </font>
    <font>
      <b/>
      <sz val="22"/>
      <color indexed="8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 style="thin">
        <color indexed="56"/>
      </bottom>
      <diagonal/>
    </border>
    <border>
      <left/>
      <right/>
      <top style="medium">
        <color indexed="64"/>
      </top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 style="thin">
        <color indexed="56"/>
      </bottom>
      <diagonal/>
    </border>
    <border>
      <left style="medium">
        <color indexed="64"/>
      </left>
      <right/>
      <top style="thin">
        <color indexed="5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56"/>
      </top>
      <bottom style="thin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56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6"/>
      </top>
      <bottom style="medium">
        <color indexed="64"/>
      </bottom>
      <diagonal/>
    </border>
    <border>
      <left/>
      <right/>
      <top style="thin">
        <color indexed="56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56"/>
      </bottom>
      <diagonal/>
    </border>
    <border>
      <left/>
      <right style="medium">
        <color indexed="64"/>
      </right>
      <top style="thin">
        <color indexed="8"/>
      </top>
      <bottom style="thin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56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64"/>
      </bottom>
      <diagonal/>
    </border>
    <border>
      <left/>
      <right style="medium">
        <color indexed="64"/>
      </right>
      <top style="thin">
        <color indexed="56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56"/>
      </bottom>
      <diagonal/>
    </border>
    <border>
      <left/>
      <right/>
      <top style="thin">
        <color indexed="64"/>
      </top>
      <bottom style="thin">
        <color indexed="56"/>
      </bottom>
      <diagonal/>
    </border>
    <border>
      <left/>
      <right style="medium">
        <color indexed="64"/>
      </right>
      <top style="thin">
        <color indexed="64"/>
      </top>
      <bottom style="thin">
        <color indexed="56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56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5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vertical="top" wrapText="1"/>
    </xf>
    <xf numFmtId="0" fontId="18" fillId="0" borderId="0" xfId="0" applyFont="1"/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9" fontId="0" fillId="0" borderId="0" xfId="1" applyFont="1"/>
    <xf numFmtId="0" fontId="8" fillId="3" borderId="1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0" fontId="23" fillId="3" borderId="14" xfId="0" applyFont="1" applyFill="1" applyBorder="1"/>
    <xf numFmtId="0" fontId="23" fillId="3" borderId="15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0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" fontId="20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0" borderId="12" xfId="0" applyFont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21" xfId="0" applyNumberFormat="1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27" fillId="0" borderId="0" xfId="0" applyFont="1" applyAlignment="1"/>
    <xf numFmtId="0" fontId="27" fillId="0" borderId="0" xfId="0" applyFont="1"/>
    <xf numFmtId="0" fontId="29" fillId="0" borderId="0" xfId="0" applyFont="1"/>
    <xf numFmtId="0" fontId="34" fillId="0" borderId="0" xfId="0" applyFont="1"/>
    <xf numFmtId="0" fontId="33" fillId="0" borderId="0" xfId="0" applyFont="1" applyAlignment="1">
      <alignment horizontal="left"/>
    </xf>
    <xf numFmtId="0" fontId="33" fillId="0" borderId="0" xfId="0" applyFont="1"/>
    <xf numFmtId="0" fontId="33" fillId="0" borderId="0" xfId="0" applyFont="1" applyAlignment="1"/>
    <xf numFmtId="0" fontId="32" fillId="0" borderId="43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 wrapText="1"/>
    </xf>
    <xf numFmtId="164" fontId="32" fillId="0" borderId="43" xfId="0" applyNumberFormat="1" applyFont="1" applyBorder="1" applyAlignment="1">
      <alignment horizontal="center" vertical="center" wrapText="1"/>
    </xf>
    <xf numFmtId="164" fontId="32" fillId="0" borderId="58" xfId="0" applyNumberFormat="1" applyFont="1" applyBorder="1" applyAlignment="1">
      <alignment horizontal="center" vertical="center" wrapText="1"/>
    </xf>
    <xf numFmtId="0" fontId="32" fillId="0" borderId="60" xfId="0" applyNumberFormat="1" applyFont="1" applyBorder="1" applyAlignment="1">
      <alignment horizontal="center" vertical="center" wrapText="1"/>
    </xf>
    <xf numFmtId="2" fontId="32" fillId="0" borderId="42" xfId="0" applyNumberFormat="1" applyFont="1" applyBorder="1" applyAlignment="1">
      <alignment horizontal="center" vertical="center" wrapText="1"/>
    </xf>
    <xf numFmtId="0" fontId="32" fillId="0" borderId="61" xfId="0" applyNumberFormat="1" applyFont="1" applyBorder="1" applyAlignment="1">
      <alignment horizontal="center" vertical="center" wrapText="1"/>
    </xf>
    <xf numFmtId="2" fontId="32" fillId="0" borderId="62" xfId="0" applyNumberFormat="1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2" fontId="32" fillId="0" borderId="63" xfId="0" applyNumberFormat="1" applyFont="1" applyBorder="1" applyAlignment="1">
      <alignment horizontal="center" vertical="center" wrapText="1"/>
    </xf>
    <xf numFmtId="0" fontId="32" fillId="0" borderId="66" xfId="0" applyNumberFormat="1" applyFont="1" applyBorder="1" applyAlignment="1">
      <alignment horizontal="center" vertical="center" wrapText="1"/>
    </xf>
    <xf numFmtId="2" fontId="32" fillId="0" borderId="67" xfId="0" applyNumberFormat="1" applyFont="1" applyBorder="1" applyAlignment="1">
      <alignment horizontal="center" vertical="center" wrapText="1"/>
    </xf>
    <xf numFmtId="2" fontId="32" fillId="0" borderId="68" xfId="0" applyNumberFormat="1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2" fontId="32" fillId="0" borderId="16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NumberFormat="1" applyFont="1" applyBorder="1" applyAlignment="1">
      <alignment horizontal="center" vertical="center" wrapText="1"/>
    </xf>
    <xf numFmtId="0" fontId="32" fillId="0" borderId="74" xfId="0" applyNumberFormat="1" applyFont="1" applyBorder="1" applyAlignment="1">
      <alignment horizontal="center" vertical="center" wrapText="1"/>
    </xf>
    <xf numFmtId="2" fontId="32" fillId="0" borderId="79" xfId="0" applyNumberFormat="1" applyFont="1" applyBorder="1" applyAlignment="1">
      <alignment horizontal="center" vertical="center" wrapText="1"/>
    </xf>
    <xf numFmtId="0" fontId="32" fillId="0" borderId="83" xfId="0" applyNumberFormat="1" applyFont="1" applyBorder="1" applyAlignment="1">
      <alignment horizontal="center" vertical="center" wrapText="1"/>
    </xf>
    <xf numFmtId="2" fontId="32" fillId="0" borderId="84" xfId="0" applyNumberFormat="1" applyFont="1" applyBorder="1" applyAlignment="1">
      <alignment horizontal="center" vertical="center" wrapText="1"/>
    </xf>
    <xf numFmtId="0" fontId="32" fillId="0" borderId="85" xfId="0" applyNumberFormat="1" applyFont="1" applyBorder="1" applyAlignment="1">
      <alignment horizontal="center" vertical="center" wrapText="1"/>
    </xf>
    <xf numFmtId="2" fontId="32" fillId="0" borderId="86" xfId="0" applyNumberFormat="1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2" fontId="32" fillId="0" borderId="87" xfId="0" applyNumberFormat="1" applyFont="1" applyBorder="1" applyAlignment="1">
      <alignment horizontal="center" vertical="center" wrapText="1"/>
    </xf>
    <xf numFmtId="0" fontId="39" fillId="0" borderId="91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0" fontId="39" fillId="0" borderId="93" xfId="0" applyFont="1" applyBorder="1" applyAlignment="1">
      <alignment horizontal="center" vertical="center" wrapText="1"/>
    </xf>
    <xf numFmtId="1" fontId="39" fillId="0" borderId="93" xfId="0" applyNumberFormat="1" applyFont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2" fontId="15" fillId="5" borderId="94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164" fontId="15" fillId="0" borderId="36" xfId="0" applyNumberFormat="1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5" borderId="91" xfId="0" applyFont="1" applyFill="1" applyBorder="1" applyAlignment="1">
      <alignment horizontal="center" vertical="center" wrapText="1"/>
    </xf>
    <xf numFmtId="2" fontId="15" fillId="5" borderId="92" xfId="0" applyNumberFormat="1" applyFont="1" applyFill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1" fontId="17" fillId="3" borderId="5" xfId="0" applyNumberFormat="1" applyFont="1" applyFill="1" applyBorder="1" applyAlignment="1">
      <alignment horizontal="center" vertical="center" wrapText="1"/>
    </xf>
    <xf numFmtId="1" fontId="17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" fillId="3" borderId="2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3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left" vertical="top" wrapText="1"/>
    </xf>
    <xf numFmtId="0" fontId="31" fillId="0" borderId="54" xfId="0" applyFont="1" applyBorder="1" applyAlignment="1">
      <alignment horizontal="left" vertical="top" wrapText="1"/>
    </xf>
    <xf numFmtId="0" fontId="31" fillId="0" borderId="55" xfId="0" applyFont="1" applyBorder="1" applyAlignment="1">
      <alignment horizontal="left" vertical="top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31" fillId="0" borderId="49" xfId="0" applyFont="1" applyBorder="1" applyAlignment="1">
      <alignment horizontal="left" vertical="top" wrapText="1"/>
    </xf>
    <xf numFmtId="0" fontId="31" fillId="0" borderId="50" xfId="0" applyFont="1" applyBorder="1" applyAlignment="1">
      <alignment horizontal="left" vertical="top" wrapText="1"/>
    </xf>
    <xf numFmtId="0" fontId="31" fillId="0" borderId="51" xfId="0" applyFont="1" applyBorder="1" applyAlignment="1">
      <alignment horizontal="left" vertical="top" wrapText="1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left" vertical="top" wrapText="1"/>
    </xf>
    <xf numFmtId="0" fontId="31" fillId="0" borderId="52" xfId="0" applyFont="1" applyBorder="1" applyAlignment="1">
      <alignment horizontal="left" vertical="top" wrapText="1"/>
    </xf>
    <xf numFmtId="0" fontId="31" fillId="0" borderId="37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top" wrapText="1"/>
    </xf>
    <xf numFmtId="0" fontId="38" fillId="0" borderId="8" xfId="0" applyFont="1" applyBorder="1" applyAlignment="1">
      <alignment horizontal="left" vertical="top" wrapText="1"/>
    </xf>
    <xf numFmtId="0" fontId="38" fillId="0" borderId="90" xfId="0" applyFont="1" applyBorder="1" applyAlignment="1">
      <alignment horizontal="left" vertical="top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top" wrapText="1"/>
    </xf>
    <xf numFmtId="0" fontId="12" fillId="4" borderId="19" xfId="0" applyFont="1" applyFill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8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37" fillId="0" borderId="36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49" fontId="32" fillId="0" borderId="32" xfId="0" applyNumberFormat="1" applyFont="1" applyBorder="1" applyAlignment="1">
      <alignment horizontal="center" vertical="center" wrapText="1"/>
    </xf>
    <xf numFmtId="49" fontId="32" fillId="0" borderId="33" xfId="0" applyNumberFormat="1" applyFont="1" applyBorder="1" applyAlignment="1">
      <alignment horizontal="center" vertical="center" wrapText="1"/>
    </xf>
    <xf numFmtId="49" fontId="32" fillId="0" borderId="36" xfId="0" applyNumberFormat="1" applyFont="1" applyBorder="1" applyAlignment="1">
      <alignment horizontal="center" vertical="center" wrapText="1"/>
    </xf>
    <xf numFmtId="49" fontId="32" fillId="0" borderId="37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49" fontId="32" fillId="0" borderId="81" xfId="0" applyNumberFormat="1" applyFont="1" applyBorder="1" applyAlignment="1">
      <alignment horizontal="center" vertical="center" wrapText="1"/>
    </xf>
    <xf numFmtId="49" fontId="32" fillId="0" borderId="82" xfId="0" applyNumberFormat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7" fillId="0" borderId="75" xfId="0" applyFont="1" applyBorder="1" applyAlignment="1">
      <alignment vertical="center" wrapText="1"/>
    </xf>
    <xf numFmtId="0" fontId="37" fillId="0" borderId="76" xfId="0" applyFont="1" applyBorder="1" applyAlignment="1">
      <alignment vertical="center" wrapText="1"/>
    </xf>
    <xf numFmtId="49" fontId="32" fillId="0" borderId="77" xfId="0" applyNumberFormat="1" applyFont="1" applyBorder="1" applyAlignment="1">
      <alignment horizontal="center" vertical="center" wrapText="1"/>
    </xf>
    <xf numFmtId="49" fontId="32" fillId="0" borderId="78" xfId="0" applyNumberFormat="1" applyFont="1" applyBorder="1" applyAlignment="1">
      <alignment horizontal="center" vertical="center" wrapText="1"/>
    </xf>
    <xf numFmtId="0" fontId="32" fillId="0" borderId="80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7" fillId="0" borderId="7" xfId="0" applyFont="1" applyBorder="1" applyAlignment="1">
      <alignment vertical="center" wrapText="1"/>
    </xf>
    <xf numFmtId="0" fontId="37" fillId="0" borderId="6" xfId="0" applyFont="1" applyBorder="1" applyAlignment="1">
      <alignment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2" fontId="32" fillId="0" borderId="70" xfId="0" applyNumberFormat="1" applyFont="1" applyBorder="1" applyAlignment="1">
      <alignment horizontal="center" vertical="center" wrapText="1"/>
    </xf>
    <xf numFmtId="2" fontId="32" fillId="0" borderId="1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32" fillId="0" borderId="85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2" fontId="32" fillId="0" borderId="89" xfId="0" applyNumberFormat="1" applyFont="1" applyBorder="1" applyAlignment="1">
      <alignment horizontal="center" vertical="center" wrapText="1"/>
    </xf>
    <xf numFmtId="2" fontId="32" fillId="0" borderId="87" xfId="0" applyNumberFormat="1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37" fillId="0" borderId="49" xfId="0" applyFont="1" applyBorder="1" applyAlignment="1">
      <alignment vertical="center" wrapText="1"/>
    </xf>
    <xf numFmtId="0" fontId="37" fillId="0" borderId="50" xfId="0" applyFont="1" applyBorder="1" applyAlignment="1">
      <alignment vertical="center" wrapText="1"/>
    </xf>
    <xf numFmtId="49" fontId="32" fillId="0" borderId="34" xfId="0" applyNumberFormat="1" applyFont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2" fillId="0" borderId="74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top" wrapText="1"/>
    </xf>
    <xf numFmtId="0" fontId="11" fillId="0" borderId="31" xfId="0" applyFont="1" applyBorder="1"/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2" fontId="32" fillId="0" borderId="65" xfId="0" applyNumberFormat="1" applyFont="1" applyBorder="1" applyAlignment="1">
      <alignment horizontal="center" vertical="center" wrapText="1"/>
    </xf>
    <xf numFmtId="2" fontId="32" fillId="0" borderId="63" xfId="0" applyNumberFormat="1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top" wrapText="1"/>
    </xf>
    <xf numFmtId="0" fontId="11" fillId="0" borderId="23" xfId="0" applyFont="1" applyBorder="1"/>
    <xf numFmtId="164" fontId="32" fillId="0" borderId="43" xfId="0" applyNumberFormat="1" applyFont="1" applyBorder="1" applyAlignment="1">
      <alignment horizontal="center" vertical="center" wrapText="1"/>
    </xf>
    <xf numFmtId="164" fontId="32" fillId="0" borderId="45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49" fontId="32" fillId="0" borderId="56" xfId="0" applyNumberFormat="1" applyFont="1" applyBorder="1" applyAlignment="1">
      <alignment horizontal="center" vertical="center" wrapText="1"/>
    </xf>
    <xf numFmtId="49" fontId="32" fillId="0" borderId="57" xfId="0" applyNumberFormat="1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164" fontId="32" fillId="0" borderId="58" xfId="0" applyNumberFormat="1" applyFont="1" applyBorder="1" applyAlignment="1">
      <alignment horizontal="center" vertical="center" wrapText="1"/>
    </xf>
    <xf numFmtId="164" fontId="32" fillId="0" borderId="59" xfId="0" applyNumberFormat="1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1" fontId="23" fillId="3" borderId="2" xfId="0" applyNumberFormat="1" applyFont="1" applyFill="1" applyBorder="1" applyAlignment="1">
      <alignment horizontal="center" vertical="center" wrapText="1"/>
    </xf>
    <xf numFmtId="1" fontId="23" fillId="3" borderId="4" xfId="0" applyNumberFormat="1" applyFont="1" applyFill="1" applyBorder="1" applyAlignment="1">
      <alignment horizontal="center" vertical="center" wrapText="1"/>
    </xf>
    <xf numFmtId="1" fontId="23" fillId="3" borderId="5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23" fillId="3" borderId="2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3" fillId="3" borderId="19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top" wrapText="1"/>
    </xf>
    <xf numFmtId="0" fontId="11" fillId="0" borderId="19" xfId="0" applyFont="1" applyBorder="1"/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17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topLeftCell="A10" zoomScaleNormal="100" zoomScaleSheetLayoutView="100" workbookViewId="0">
      <selection activeCell="M21" sqref="M21"/>
    </sheetView>
  </sheetViews>
  <sheetFormatPr defaultRowHeight="15"/>
  <cols>
    <col min="3" max="3" width="17.140625" customWidth="1"/>
    <col min="5" max="5" width="13.140625" customWidth="1"/>
    <col min="6" max="6" width="10.140625" customWidth="1"/>
    <col min="7" max="7" width="12.42578125" customWidth="1"/>
    <col min="8" max="8" width="11.85546875" customWidth="1"/>
    <col min="9" max="9" width="13.85546875" customWidth="1"/>
    <col min="10" max="10" width="10.85546875" customWidth="1"/>
    <col min="11" max="11" width="12.7109375" customWidth="1"/>
    <col min="12" max="12" width="8.85546875" customWidth="1"/>
    <col min="13" max="13" width="14.140625" customWidth="1"/>
    <col min="14" max="14" width="8.28515625" customWidth="1"/>
    <col min="15" max="15" width="12.7109375" customWidth="1"/>
  </cols>
  <sheetData>
    <row r="1" spans="1:17" s="1" customFormat="1" ht="16.5" customHeight="1">
      <c r="A1" s="2"/>
    </row>
    <row r="2" spans="1:17" s="1" customFormat="1" ht="17.25" customHeight="1">
      <c r="A2" s="4"/>
      <c r="B2" s="12"/>
      <c r="C2" s="12"/>
      <c r="D2" s="12"/>
      <c r="E2" s="12"/>
      <c r="F2" s="12"/>
      <c r="G2" s="12"/>
      <c r="H2" s="12"/>
      <c r="I2" s="12"/>
      <c r="J2" s="12"/>
      <c r="K2" s="155" t="s">
        <v>115</v>
      </c>
      <c r="L2" s="155"/>
      <c r="M2" s="155"/>
      <c r="N2" s="155"/>
      <c r="O2" s="155"/>
      <c r="P2" s="155"/>
      <c r="Q2" s="155"/>
    </row>
    <row r="3" spans="1:17" s="1" customFormat="1" ht="13.5" customHeight="1">
      <c r="A3" s="4"/>
      <c r="B3" s="12"/>
      <c r="C3" s="12"/>
      <c r="D3" s="12"/>
      <c r="E3" s="12"/>
      <c r="F3" s="12"/>
      <c r="G3" s="12"/>
      <c r="H3" s="12"/>
      <c r="I3" s="12"/>
      <c r="J3" s="12"/>
      <c r="K3" s="155" t="s">
        <v>130</v>
      </c>
      <c r="L3" s="155"/>
      <c r="M3" s="155"/>
      <c r="N3" s="155"/>
      <c r="O3" s="155"/>
      <c r="P3" s="155"/>
      <c r="Q3" s="155"/>
    </row>
    <row r="4" spans="1:17" s="1" customFormat="1" ht="15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56" t="s">
        <v>129</v>
      </c>
      <c r="L4" s="156"/>
      <c r="M4" s="156"/>
      <c r="N4" s="156"/>
      <c r="O4" s="156"/>
      <c r="P4" s="156"/>
      <c r="Q4" s="156"/>
    </row>
    <row r="5" spans="1:17" s="1" customFormat="1" ht="17.25" customHeight="1">
      <c r="A5" s="157" t="s">
        <v>131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85"/>
      <c r="Q5" s="85"/>
    </row>
    <row r="6" spans="1:17" s="1" customFormat="1" ht="17.100000000000001" customHeight="1" thickBot="1">
      <c r="A6" s="4"/>
      <c r="B6" s="12"/>
      <c r="C6" s="12"/>
      <c r="D6" s="12"/>
      <c r="E6" s="12"/>
      <c r="F6" s="12"/>
      <c r="G6" s="12"/>
      <c r="H6" s="12"/>
      <c r="I6" s="12"/>
      <c r="J6" s="12"/>
      <c r="K6" s="156"/>
      <c r="L6" s="156"/>
      <c r="M6" s="156"/>
      <c r="N6" s="156"/>
      <c r="O6" s="156"/>
      <c r="P6" s="156"/>
      <c r="Q6" s="156"/>
    </row>
    <row r="7" spans="1:17" s="1" customFormat="1" ht="22.5" customHeight="1" thickBot="1">
      <c r="A7" s="158" t="s">
        <v>0</v>
      </c>
      <c r="B7" s="159"/>
      <c r="C7" s="159"/>
      <c r="D7" s="164" t="s">
        <v>1</v>
      </c>
      <c r="E7" s="140">
        <v>2019</v>
      </c>
      <c r="F7" s="141"/>
      <c r="G7" s="140">
        <v>2020</v>
      </c>
      <c r="H7" s="141"/>
      <c r="I7" s="140">
        <v>2021</v>
      </c>
      <c r="J7" s="141"/>
      <c r="K7" s="140">
        <v>2022</v>
      </c>
      <c r="L7" s="141"/>
      <c r="M7" s="140">
        <v>2023</v>
      </c>
      <c r="N7" s="141"/>
      <c r="O7" s="142">
        <v>2024</v>
      </c>
      <c r="P7" s="141"/>
    </row>
    <row r="8" spans="1:17" s="1" customFormat="1" ht="22.5" customHeight="1" thickBot="1">
      <c r="A8" s="160"/>
      <c r="B8" s="161"/>
      <c r="C8" s="161"/>
      <c r="D8" s="165"/>
      <c r="E8" s="143" t="s">
        <v>111</v>
      </c>
      <c r="F8" s="144"/>
      <c r="G8" s="143" t="s">
        <v>111</v>
      </c>
      <c r="H8" s="144"/>
      <c r="I8" s="143" t="s">
        <v>112</v>
      </c>
      <c r="J8" s="144"/>
      <c r="K8" s="143" t="s">
        <v>2</v>
      </c>
      <c r="L8" s="144"/>
      <c r="M8" s="143" t="s">
        <v>3</v>
      </c>
      <c r="N8" s="144"/>
      <c r="O8" s="149" t="s">
        <v>3</v>
      </c>
      <c r="P8" s="144"/>
    </row>
    <row r="9" spans="1:17" s="1" customFormat="1" ht="50.1" customHeight="1" thickBot="1">
      <c r="A9" s="162"/>
      <c r="B9" s="163"/>
      <c r="C9" s="163"/>
      <c r="D9" s="166"/>
      <c r="E9" s="66" t="s">
        <v>4</v>
      </c>
      <c r="F9" s="45" t="s">
        <v>5</v>
      </c>
      <c r="G9" s="66" t="s">
        <v>4</v>
      </c>
      <c r="H9" s="45" t="s">
        <v>5</v>
      </c>
      <c r="I9" s="66" t="s">
        <v>4</v>
      </c>
      <c r="J9" s="45" t="s">
        <v>5</v>
      </c>
      <c r="K9" s="66" t="s">
        <v>4</v>
      </c>
      <c r="L9" s="45" t="s">
        <v>5</v>
      </c>
      <c r="M9" s="66" t="s">
        <v>4</v>
      </c>
      <c r="N9" s="45" t="s">
        <v>5</v>
      </c>
      <c r="O9" s="65" t="s">
        <v>4</v>
      </c>
      <c r="P9" s="45" t="s">
        <v>5</v>
      </c>
    </row>
    <row r="10" spans="1:17" s="1" customFormat="1" ht="28.5" customHeight="1">
      <c r="A10" s="145" t="s">
        <v>6</v>
      </c>
      <c r="B10" s="146"/>
      <c r="C10" s="146"/>
      <c r="D10" s="50">
        <v>1</v>
      </c>
      <c r="E10" s="55">
        <v>216826.5</v>
      </c>
      <c r="F10" s="59">
        <v>100</v>
      </c>
      <c r="G10" s="55">
        <v>261198</v>
      </c>
      <c r="H10" s="59">
        <v>100</v>
      </c>
      <c r="I10" s="48">
        <v>256114.2</v>
      </c>
      <c r="J10" s="62">
        <v>100</v>
      </c>
      <c r="K10" s="48">
        <v>265973.5</v>
      </c>
      <c r="L10" s="62">
        <v>100</v>
      </c>
      <c r="M10" s="48">
        <v>255392.3</v>
      </c>
      <c r="N10" s="62">
        <v>100</v>
      </c>
      <c r="O10" s="47">
        <v>259932.7</v>
      </c>
      <c r="P10" s="62">
        <v>100</v>
      </c>
    </row>
    <row r="11" spans="1:17" s="1" customFormat="1" ht="28.5" customHeight="1">
      <c r="A11" s="147" t="s">
        <v>7</v>
      </c>
      <c r="B11" s="148"/>
      <c r="C11" s="148"/>
      <c r="D11" s="51" t="s">
        <v>8</v>
      </c>
      <c r="E11" s="46">
        <f>E12+E13+E14+E15+E16+E17+E19+E20</f>
        <v>214913.19999999998</v>
      </c>
      <c r="F11" s="52">
        <v>100</v>
      </c>
      <c r="G11" s="46">
        <f>G12+G13+G14+G15+G16+G17+G19+G20+G18</f>
        <v>253776.40000000002</v>
      </c>
      <c r="H11" s="52">
        <v>100</v>
      </c>
      <c r="I11" s="54">
        <f>I12+I13+I14+I15+I16+I17+I19+I20</f>
        <v>255163.19999999998</v>
      </c>
      <c r="J11" s="63">
        <v>100</v>
      </c>
      <c r="K11" s="54">
        <f>K12+K13+K14+K15+K16+K17+K19+K20</f>
        <v>264981.2</v>
      </c>
      <c r="L11" s="63">
        <v>100</v>
      </c>
      <c r="M11" s="54">
        <f>M12+M13+M14+M15+M16+M17+M19+M20</f>
        <v>254364.40000000002</v>
      </c>
      <c r="N11" s="52">
        <v>100</v>
      </c>
      <c r="O11" s="54">
        <f>O12+O13+O14+O15+O16+O17+O19+O20</f>
        <v>258873.69999999998</v>
      </c>
      <c r="P11" s="63">
        <v>100</v>
      </c>
    </row>
    <row r="12" spans="1:17" s="1" customFormat="1" ht="28.5" customHeight="1">
      <c r="A12" s="138" t="s">
        <v>19</v>
      </c>
      <c r="B12" s="139"/>
      <c r="C12" s="139"/>
      <c r="D12" s="52">
        <v>21</v>
      </c>
      <c r="E12" s="46">
        <v>146827.5</v>
      </c>
      <c r="F12" s="60">
        <f>E12/185508.6*100</f>
        <v>79.14862168115117</v>
      </c>
      <c r="G12" s="46">
        <v>165757.5</v>
      </c>
      <c r="H12" s="60">
        <f>G12/253776.5*100</f>
        <v>65.316331496415145</v>
      </c>
      <c r="I12" s="46">
        <v>167305.79999999999</v>
      </c>
      <c r="J12" s="60">
        <f>I12/255163.2*100</f>
        <v>65.568154028480592</v>
      </c>
      <c r="K12" s="46">
        <v>175011.5</v>
      </c>
      <c r="L12" s="60">
        <f>K12/256233.3*100</f>
        <v>68.301621998389749</v>
      </c>
      <c r="M12" s="46">
        <v>166361.5</v>
      </c>
      <c r="N12" s="60">
        <f>M12/258479.6*100</f>
        <v>64.361558900586346</v>
      </c>
      <c r="O12" s="83">
        <v>167078</v>
      </c>
      <c r="P12" s="60">
        <f>O12/265082.4*100</f>
        <v>63.028703527657811</v>
      </c>
    </row>
    <row r="13" spans="1:17" s="1" customFormat="1" ht="28.5" customHeight="1">
      <c r="A13" s="138" t="s">
        <v>20</v>
      </c>
      <c r="B13" s="139"/>
      <c r="C13" s="139"/>
      <c r="D13" s="52">
        <v>22</v>
      </c>
      <c r="E13" s="46">
        <v>26311.8</v>
      </c>
      <c r="F13" s="60">
        <f t="shared" ref="F13:F22" si="0">E13/185508.6*100</f>
        <v>14.183601191535056</v>
      </c>
      <c r="G13" s="46">
        <v>13516.4</v>
      </c>
      <c r="H13" s="60">
        <f>G13/253776.5*100</f>
        <v>5.3261038748662699</v>
      </c>
      <c r="I13" s="79">
        <v>27976.400000000001</v>
      </c>
      <c r="J13" s="60">
        <f t="shared" ref="J13:J22" si="1">I13/255163.2*100</f>
        <v>10.964120217962465</v>
      </c>
      <c r="K13" s="79">
        <v>47119.199999999997</v>
      </c>
      <c r="L13" s="60">
        <f t="shared" ref="L13:L22" si="2">K13/256233.3*100</f>
        <v>18.389178924050857</v>
      </c>
      <c r="M13" s="46">
        <v>25647.7</v>
      </c>
      <c r="N13" s="60">
        <f t="shared" ref="N13:N22" si="3">M13/258479.6*100</f>
        <v>9.922523866486948</v>
      </c>
      <c r="O13" s="44">
        <v>26542.799999999999</v>
      </c>
      <c r="P13" s="60">
        <f t="shared" ref="P13:P22" si="4">O13/265082.4*100</f>
        <v>10.013037455523262</v>
      </c>
    </row>
    <row r="14" spans="1:17" s="1" customFormat="1" ht="28.5" customHeight="1">
      <c r="A14" s="138" t="s">
        <v>21</v>
      </c>
      <c r="B14" s="139"/>
      <c r="C14" s="139"/>
      <c r="D14" s="52">
        <v>24</v>
      </c>
      <c r="E14" s="46">
        <v>127.6</v>
      </c>
      <c r="F14" s="60">
        <f t="shared" si="0"/>
        <v>6.8783873092676015E-2</v>
      </c>
      <c r="G14" s="46">
        <v>111.1</v>
      </c>
      <c r="H14" s="60">
        <f t="shared" ref="H14:H22" si="5">G14/253776.5*100</f>
        <v>4.3778679270933284E-2</v>
      </c>
      <c r="I14" s="79">
        <v>105.8</v>
      </c>
      <c r="J14" s="60">
        <f t="shared" si="1"/>
        <v>4.1463659336456037E-2</v>
      </c>
      <c r="K14" s="84">
        <v>97</v>
      </c>
      <c r="L14" s="60">
        <f t="shared" si="2"/>
        <v>3.7856125647993455E-2</v>
      </c>
      <c r="M14" s="46">
        <v>86.5</v>
      </c>
      <c r="N14" s="60">
        <f t="shared" si="3"/>
        <v>3.3464923344047263E-2</v>
      </c>
      <c r="O14" s="82">
        <v>75</v>
      </c>
      <c r="P14" s="60">
        <f t="shared" si="4"/>
        <v>2.8293089243193813E-2</v>
      </c>
    </row>
    <row r="15" spans="1:17" s="1" customFormat="1" ht="28.5" customHeight="1">
      <c r="A15" s="138" t="s">
        <v>103</v>
      </c>
      <c r="B15" s="139"/>
      <c r="C15" s="139"/>
      <c r="D15" s="52">
        <v>25</v>
      </c>
      <c r="E15" s="46">
        <v>2258.1</v>
      </c>
      <c r="F15" s="60">
        <f t="shared" si="0"/>
        <v>1.2172481491424116</v>
      </c>
      <c r="G15" s="46">
        <v>1916.6</v>
      </c>
      <c r="H15" s="60">
        <f t="shared" si="5"/>
        <v>0.75523147336337282</v>
      </c>
      <c r="I15" s="84">
        <v>3600</v>
      </c>
      <c r="J15" s="60">
        <f t="shared" si="1"/>
        <v>1.4108617543595627</v>
      </c>
      <c r="K15" s="84">
        <v>3000</v>
      </c>
      <c r="L15" s="60">
        <f t="shared" si="2"/>
        <v>1.1708080097317564</v>
      </c>
      <c r="M15" s="54">
        <v>2850</v>
      </c>
      <c r="N15" s="60">
        <f t="shared" si="3"/>
        <v>1.1026015205842163</v>
      </c>
      <c r="O15" s="82">
        <v>3000</v>
      </c>
      <c r="P15" s="60">
        <f t="shared" si="4"/>
        <v>1.1317235697277523</v>
      </c>
    </row>
    <row r="16" spans="1:17" s="1" customFormat="1" ht="28.5" customHeight="1">
      <c r="A16" s="138" t="s">
        <v>22</v>
      </c>
      <c r="B16" s="139"/>
      <c r="C16" s="139"/>
      <c r="D16" s="52">
        <v>27</v>
      </c>
      <c r="E16" s="46">
        <v>8483.2999999999993</v>
      </c>
      <c r="F16" s="60">
        <f t="shared" si="0"/>
        <v>4.5729955376731857</v>
      </c>
      <c r="G16" s="46">
        <v>9432.7999999999993</v>
      </c>
      <c r="H16" s="60">
        <f t="shared" si="5"/>
        <v>3.7169714295846936</v>
      </c>
      <c r="I16" s="46">
        <v>10728.5</v>
      </c>
      <c r="J16" s="60">
        <f t="shared" si="1"/>
        <v>4.2045639810129352</v>
      </c>
      <c r="K16" s="46">
        <v>11951.5</v>
      </c>
      <c r="L16" s="60">
        <f t="shared" si="2"/>
        <v>4.664303976103028</v>
      </c>
      <c r="M16" s="46">
        <v>11330.8</v>
      </c>
      <c r="N16" s="60">
        <f t="shared" si="3"/>
        <v>4.3836341436616273</v>
      </c>
      <c r="O16" s="44">
        <v>11389.8</v>
      </c>
      <c r="P16" s="60">
        <f t="shared" si="4"/>
        <v>4.2967017048283846</v>
      </c>
    </row>
    <row r="17" spans="1:16" s="1" customFormat="1" ht="28.5" customHeight="1">
      <c r="A17" s="138" t="s">
        <v>23</v>
      </c>
      <c r="B17" s="139"/>
      <c r="C17" s="139"/>
      <c r="D17" s="52">
        <v>28</v>
      </c>
      <c r="E17" s="46">
        <v>4642.5</v>
      </c>
      <c r="F17" s="60">
        <f t="shared" si="0"/>
        <v>2.5025793952409754</v>
      </c>
      <c r="G17" s="46">
        <v>3982.2</v>
      </c>
      <c r="H17" s="60">
        <f t="shared" si="5"/>
        <v>1.5691760269370882</v>
      </c>
      <c r="I17" s="46">
        <v>5515.7</v>
      </c>
      <c r="J17" s="60">
        <f t="shared" si="1"/>
        <v>2.1616361607002887</v>
      </c>
      <c r="K17" s="46">
        <v>9506.5</v>
      </c>
      <c r="L17" s="60">
        <f t="shared" si="2"/>
        <v>3.7100954481716473</v>
      </c>
      <c r="M17" s="54">
        <v>10934</v>
      </c>
      <c r="N17" s="60">
        <f t="shared" si="3"/>
        <v>4.2301210617781821</v>
      </c>
      <c r="O17" s="44">
        <v>12813.4</v>
      </c>
      <c r="P17" s="60">
        <f t="shared" si="4"/>
        <v>4.8337422627831943</v>
      </c>
    </row>
    <row r="18" spans="1:16" s="1" customFormat="1" ht="38.25" customHeight="1">
      <c r="A18" s="138" t="s">
        <v>127</v>
      </c>
      <c r="B18" s="139"/>
      <c r="C18" s="154"/>
      <c r="D18" s="52">
        <v>29</v>
      </c>
      <c r="E18" s="46"/>
      <c r="F18" s="60"/>
      <c r="G18" s="46">
        <v>743.4</v>
      </c>
      <c r="H18" s="60">
        <f t="shared" si="5"/>
        <v>0.29293492502260848</v>
      </c>
      <c r="I18" s="46"/>
      <c r="J18" s="60"/>
      <c r="K18" s="46"/>
      <c r="L18" s="60"/>
      <c r="M18" s="46"/>
      <c r="N18" s="60"/>
      <c r="O18" s="44"/>
      <c r="P18" s="60"/>
    </row>
    <row r="19" spans="1:16" s="1" customFormat="1" ht="27.95" customHeight="1">
      <c r="A19" s="138" t="s">
        <v>24</v>
      </c>
      <c r="B19" s="139"/>
      <c r="C19" s="139"/>
      <c r="D19" s="52">
        <v>31</v>
      </c>
      <c r="E19" s="46">
        <v>11047.6</v>
      </c>
      <c r="F19" s="60">
        <f t="shared" si="0"/>
        <v>5.9553034198953583</v>
      </c>
      <c r="G19" s="46">
        <v>43347.3</v>
      </c>
      <c r="H19" s="60">
        <f t="shared" si="5"/>
        <v>17.080895985246862</v>
      </c>
      <c r="I19" s="46">
        <v>23294.799999999999</v>
      </c>
      <c r="J19" s="60">
        <f t="shared" si="1"/>
        <v>9.1293728876264293</v>
      </c>
      <c r="K19" s="46">
        <v>2505.6</v>
      </c>
      <c r="L19" s="60">
        <f t="shared" si="2"/>
        <v>0.97785884972796289</v>
      </c>
      <c r="M19" s="54">
        <v>20909.2</v>
      </c>
      <c r="N19" s="60">
        <f t="shared" si="3"/>
        <v>8.089303759368244</v>
      </c>
      <c r="O19" s="44">
        <v>21528.6</v>
      </c>
      <c r="P19" s="60">
        <f t="shared" si="4"/>
        <v>8.1214746810802971</v>
      </c>
    </row>
    <row r="20" spans="1:16" s="1" customFormat="1" ht="42.75" customHeight="1">
      <c r="A20" s="138" t="s">
        <v>25</v>
      </c>
      <c r="B20" s="139"/>
      <c r="C20" s="139"/>
      <c r="D20" s="52">
        <v>33</v>
      </c>
      <c r="E20" s="46">
        <v>15214.8</v>
      </c>
      <c r="F20" s="60">
        <f t="shared" si="0"/>
        <v>8.2016682784517805</v>
      </c>
      <c r="G20" s="46">
        <v>14969.1</v>
      </c>
      <c r="H20" s="60">
        <f t="shared" si="5"/>
        <v>5.8985367045412005</v>
      </c>
      <c r="I20" s="46">
        <v>16636.2</v>
      </c>
      <c r="J20" s="60">
        <f t="shared" si="1"/>
        <v>6.5198273105212659</v>
      </c>
      <c r="K20" s="46">
        <v>15789.9</v>
      </c>
      <c r="L20" s="60">
        <f t="shared" si="2"/>
        <v>6.1623137976211524</v>
      </c>
      <c r="M20" s="46">
        <v>16244.7</v>
      </c>
      <c r="N20" s="60">
        <f t="shared" si="3"/>
        <v>6.2847126040120767</v>
      </c>
      <c r="O20" s="44">
        <v>16446.099999999999</v>
      </c>
      <c r="P20" s="60">
        <f t="shared" si="4"/>
        <v>6.2041463333665297</v>
      </c>
    </row>
    <row r="21" spans="1:16" s="1" customFormat="1" ht="43.5" customHeight="1">
      <c r="A21" s="147" t="s">
        <v>9</v>
      </c>
      <c r="B21" s="148"/>
      <c r="C21" s="148"/>
      <c r="D21" s="71" t="s">
        <v>10</v>
      </c>
      <c r="E21" s="54">
        <f>E10-E11</f>
        <v>1913.3000000000175</v>
      </c>
      <c r="F21" s="60">
        <f t="shared" si="0"/>
        <v>1.0313807553935599</v>
      </c>
      <c r="G21" s="54">
        <f>G10-G11</f>
        <v>7421.5999999999767</v>
      </c>
      <c r="H21" s="60">
        <f t="shared" si="5"/>
        <v>2.9244630610005169</v>
      </c>
      <c r="I21" s="54">
        <f>I10-I11</f>
        <v>951.0000000000291</v>
      </c>
      <c r="J21" s="60">
        <f t="shared" si="1"/>
        <v>0.37270264677666259</v>
      </c>
      <c r="K21" s="54">
        <f>K10-K11</f>
        <v>992.29999999998836</v>
      </c>
      <c r="L21" s="60">
        <f t="shared" si="2"/>
        <v>0.38726426268560271</v>
      </c>
      <c r="M21" s="54">
        <f>M10-M11</f>
        <v>1027.8999999999651</v>
      </c>
      <c r="N21" s="60">
        <f t="shared" si="3"/>
        <v>0.39767161509069382</v>
      </c>
      <c r="O21" s="54">
        <f>O10-O11</f>
        <v>1059.0000000000291</v>
      </c>
      <c r="P21" s="60">
        <f t="shared" si="4"/>
        <v>0.39949842011390757</v>
      </c>
    </row>
    <row r="22" spans="1:16" s="1" customFormat="1" ht="42" customHeight="1" thickBot="1">
      <c r="A22" s="152" t="s">
        <v>11</v>
      </c>
      <c r="B22" s="153"/>
      <c r="C22" s="153"/>
      <c r="D22" s="53">
        <v>4</v>
      </c>
      <c r="E22" s="49">
        <v>-1913.3</v>
      </c>
      <c r="F22" s="61">
        <f t="shared" si="0"/>
        <v>-1.0313807553935506</v>
      </c>
      <c r="G22" s="49">
        <v>-7421.6</v>
      </c>
      <c r="H22" s="61">
        <f t="shared" si="5"/>
        <v>-2.9244630610005262</v>
      </c>
      <c r="I22" s="80">
        <v>-951</v>
      </c>
      <c r="J22" s="61">
        <f t="shared" si="1"/>
        <v>-0.37270264677665116</v>
      </c>
      <c r="K22" s="49">
        <v>-992.3</v>
      </c>
      <c r="L22" s="61">
        <f t="shared" si="2"/>
        <v>-0.38726426268560721</v>
      </c>
      <c r="M22" s="49">
        <v>-1027.9000000000001</v>
      </c>
      <c r="N22" s="61">
        <f t="shared" si="3"/>
        <v>-0.39767161509070742</v>
      </c>
      <c r="O22" s="81">
        <v>-1059</v>
      </c>
      <c r="P22" s="61">
        <f t="shared" si="4"/>
        <v>-0.39949842011389669</v>
      </c>
    </row>
    <row r="23" spans="1:16" ht="18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8.75">
      <c r="A24" s="151" t="s">
        <v>128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8" t="s">
        <v>102</v>
      </c>
      <c r="M24" s="11"/>
      <c r="N24" s="150"/>
      <c r="O24" s="150"/>
    </row>
  </sheetData>
  <mergeCells count="34">
    <mergeCell ref="K2:Q2"/>
    <mergeCell ref="K3:Q3"/>
    <mergeCell ref="K6:Q6"/>
    <mergeCell ref="K8:L8"/>
    <mergeCell ref="K7:L7"/>
    <mergeCell ref="K4:Q4"/>
    <mergeCell ref="A5:O5"/>
    <mergeCell ref="M7:N7"/>
    <mergeCell ref="E8:F8"/>
    <mergeCell ref="G8:H8"/>
    <mergeCell ref="A7:C9"/>
    <mergeCell ref="D7:D9"/>
    <mergeCell ref="E7:F7"/>
    <mergeCell ref="N24:O24"/>
    <mergeCell ref="A15:C15"/>
    <mergeCell ref="A16:C16"/>
    <mergeCell ref="A17:C17"/>
    <mergeCell ref="A19:C19"/>
    <mergeCell ref="A20:C20"/>
    <mergeCell ref="A24:K24"/>
    <mergeCell ref="A22:C22"/>
    <mergeCell ref="A18:C18"/>
    <mergeCell ref="A21:C21"/>
    <mergeCell ref="A14:C14"/>
    <mergeCell ref="A12:C12"/>
    <mergeCell ref="G7:H7"/>
    <mergeCell ref="O7:P7"/>
    <mergeCell ref="M8:N8"/>
    <mergeCell ref="A10:C10"/>
    <mergeCell ref="A11:C11"/>
    <mergeCell ref="A13:C13"/>
    <mergeCell ref="O8:P8"/>
    <mergeCell ref="I8:J8"/>
    <mergeCell ref="I7:J7"/>
  </mergeCells>
  <phoneticPr fontId="0" type="noConversion"/>
  <pageMargins left="0.26" right="0.16" top="0.42" bottom="0.2" header="0.3" footer="0.2"/>
  <pageSetup paperSize="9" scale="7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="60" zoomScaleNormal="50" workbookViewId="0">
      <selection activeCell="O18" sqref="O18"/>
    </sheetView>
  </sheetViews>
  <sheetFormatPr defaultRowHeight="15"/>
  <cols>
    <col min="4" max="4" width="20" customWidth="1"/>
    <col min="5" max="5" width="8.140625" customWidth="1"/>
    <col min="6" max="6" width="3.28515625" customWidth="1"/>
    <col min="7" max="7" width="19.28515625" customWidth="1"/>
    <col min="8" max="8" width="12.5703125" customWidth="1"/>
    <col min="9" max="9" width="20.85546875" customWidth="1"/>
    <col min="10" max="10" width="14.140625" customWidth="1"/>
    <col min="11" max="11" width="19" customWidth="1"/>
    <col min="12" max="12" width="12.28515625" customWidth="1"/>
    <col min="13" max="13" width="20.5703125" customWidth="1"/>
    <col min="14" max="14" width="13.140625" customWidth="1"/>
    <col min="15" max="15" width="20.42578125" customWidth="1"/>
    <col min="16" max="16" width="12.7109375" customWidth="1"/>
    <col min="17" max="17" width="26.140625" customWidth="1"/>
    <col min="18" max="18" width="12.85546875" customWidth="1"/>
  </cols>
  <sheetData>
    <row r="1" spans="1:19" s="1" customFormat="1" ht="18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9" s="1" customFormat="1" ht="23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18" t="s">
        <v>139</v>
      </c>
      <c r="N2" s="218"/>
      <c r="O2" s="218"/>
      <c r="P2" s="218"/>
      <c r="Q2" s="218"/>
      <c r="R2" s="218"/>
      <c r="S2" s="218"/>
    </row>
    <row r="3" spans="1:19" s="1" customFormat="1" ht="16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18" t="s">
        <v>140</v>
      </c>
      <c r="N3" s="218"/>
      <c r="O3" s="218"/>
      <c r="P3" s="218"/>
      <c r="Q3" s="218"/>
      <c r="R3" s="218"/>
      <c r="S3" s="218"/>
    </row>
    <row r="4" spans="1:19" s="1" customFormat="1" ht="30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19" t="s">
        <v>138</v>
      </c>
      <c r="N4" s="219"/>
      <c r="O4" s="219"/>
      <c r="P4" s="219"/>
      <c r="Q4" s="219"/>
      <c r="R4" s="219"/>
      <c r="S4" s="219"/>
    </row>
    <row r="5" spans="1:19" s="1" customFormat="1" ht="34.5" customHeight="1">
      <c r="A5" s="220" t="s">
        <v>136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85"/>
    </row>
    <row r="6" spans="1:19" s="1" customFormat="1" ht="32.25" customHeight="1" thickBot="1">
      <c r="A6" s="3"/>
      <c r="M6" s="156"/>
      <c r="N6" s="156"/>
      <c r="O6" s="156"/>
      <c r="P6" s="156"/>
      <c r="Q6" s="156"/>
      <c r="R6" s="156"/>
      <c r="S6" s="156"/>
    </row>
    <row r="7" spans="1:19" s="1" customFormat="1" ht="25.5" customHeight="1" thickBot="1">
      <c r="A7" s="202" t="s">
        <v>0</v>
      </c>
      <c r="B7" s="203"/>
      <c r="C7" s="203"/>
      <c r="D7" s="204"/>
      <c r="E7" s="213"/>
      <c r="F7" s="214"/>
      <c r="G7" s="211">
        <v>2019</v>
      </c>
      <c r="H7" s="212"/>
      <c r="I7" s="211">
        <v>2020</v>
      </c>
      <c r="J7" s="212"/>
      <c r="K7" s="211">
        <v>2021</v>
      </c>
      <c r="L7" s="212"/>
      <c r="M7" s="211">
        <v>2022</v>
      </c>
      <c r="N7" s="212"/>
      <c r="O7" s="211">
        <v>2023</v>
      </c>
      <c r="P7" s="212"/>
      <c r="Q7" s="211">
        <v>2024</v>
      </c>
      <c r="R7" s="212"/>
    </row>
    <row r="8" spans="1:19" s="1" customFormat="1" ht="22.5" customHeight="1" thickBot="1">
      <c r="A8" s="205"/>
      <c r="B8" s="206"/>
      <c r="C8" s="206"/>
      <c r="D8" s="207"/>
      <c r="E8" s="215" t="s">
        <v>1</v>
      </c>
      <c r="F8" s="216"/>
      <c r="G8" s="186" t="s">
        <v>111</v>
      </c>
      <c r="H8" s="187"/>
      <c r="I8" s="186" t="s">
        <v>111</v>
      </c>
      <c r="J8" s="187"/>
      <c r="K8" s="186" t="s">
        <v>112</v>
      </c>
      <c r="L8" s="187"/>
      <c r="M8" s="186" t="s">
        <v>2</v>
      </c>
      <c r="N8" s="187"/>
      <c r="O8" s="186" t="s">
        <v>3</v>
      </c>
      <c r="P8" s="187"/>
      <c r="Q8" s="186" t="s">
        <v>3</v>
      </c>
      <c r="R8" s="187"/>
    </row>
    <row r="9" spans="1:19" s="1" customFormat="1" ht="57" customHeight="1" thickBot="1">
      <c r="A9" s="208"/>
      <c r="B9" s="209"/>
      <c r="C9" s="209"/>
      <c r="D9" s="210"/>
      <c r="E9" s="200" t="s">
        <v>12</v>
      </c>
      <c r="F9" s="201"/>
      <c r="G9" s="69" t="s">
        <v>4</v>
      </c>
      <c r="H9" s="27" t="s">
        <v>5</v>
      </c>
      <c r="I9" s="69" t="s">
        <v>4</v>
      </c>
      <c r="J9" s="27" t="s">
        <v>5</v>
      </c>
      <c r="K9" s="69" t="s">
        <v>4</v>
      </c>
      <c r="L9" s="27" t="s">
        <v>5</v>
      </c>
      <c r="M9" s="68" t="s">
        <v>4</v>
      </c>
      <c r="N9" s="27" t="s">
        <v>5</v>
      </c>
      <c r="O9" s="69" t="s">
        <v>4</v>
      </c>
      <c r="P9" s="27" t="s">
        <v>5</v>
      </c>
      <c r="Q9" s="69" t="s">
        <v>4</v>
      </c>
      <c r="R9" s="27" t="s">
        <v>5</v>
      </c>
    </row>
    <row r="10" spans="1:19" s="1" customFormat="1" ht="47.25" customHeight="1">
      <c r="A10" s="195" t="s">
        <v>13</v>
      </c>
      <c r="B10" s="196"/>
      <c r="C10" s="196"/>
      <c r="D10" s="197"/>
      <c r="E10" s="198"/>
      <c r="F10" s="199"/>
      <c r="G10" s="118">
        <f>SUM(G11:G32)</f>
        <v>216826.50000000003</v>
      </c>
      <c r="H10" s="119">
        <v>100</v>
      </c>
      <c r="I10" s="118">
        <f>SUM(I11:I32)</f>
        <v>191872.4</v>
      </c>
      <c r="J10" s="119">
        <v>100</v>
      </c>
      <c r="K10" s="118">
        <f>SUM(K11:K32)</f>
        <v>256114.19999999998</v>
      </c>
      <c r="L10" s="120">
        <v>100</v>
      </c>
      <c r="M10" s="118">
        <f>SUM(M11:M32)</f>
        <v>265973.5</v>
      </c>
      <c r="N10" s="120">
        <v>100</v>
      </c>
      <c r="O10" s="118">
        <f>SUM(O11:O32)</f>
        <v>255392.30000000002</v>
      </c>
      <c r="P10" s="121">
        <v>100</v>
      </c>
      <c r="Q10" s="118">
        <f>SUM(Q11:Q32)</f>
        <v>259932.7</v>
      </c>
      <c r="R10" s="121">
        <v>100</v>
      </c>
    </row>
    <row r="11" spans="1:19" s="1" customFormat="1" ht="45.75" customHeight="1">
      <c r="A11" s="167" t="s">
        <v>34</v>
      </c>
      <c r="B11" s="168"/>
      <c r="C11" s="168"/>
      <c r="D11" s="169"/>
      <c r="E11" s="170" t="s">
        <v>26</v>
      </c>
      <c r="F11" s="171"/>
      <c r="G11" s="122">
        <v>6782.1</v>
      </c>
      <c r="H11" s="123">
        <f>G11/216826.5*100</f>
        <v>3.1278925777061386</v>
      </c>
      <c r="I11" s="122">
        <v>2729.1</v>
      </c>
      <c r="J11" s="123">
        <f>I11/191872.4*100</f>
        <v>1.4223515211150743</v>
      </c>
      <c r="K11" s="124">
        <v>3370</v>
      </c>
      <c r="L11" s="123">
        <f>K11/256114.2*100</f>
        <v>1.3158192712469672</v>
      </c>
      <c r="M11" s="124">
        <v>4380</v>
      </c>
      <c r="N11" s="123">
        <f>M11/257225.6*100</f>
        <v>1.702785414826518</v>
      </c>
      <c r="O11" s="125">
        <v>4500</v>
      </c>
      <c r="P11" s="123">
        <f>O11/259507.5*100</f>
        <v>1.7340539290771944</v>
      </c>
      <c r="Q11" s="125">
        <v>4650</v>
      </c>
      <c r="R11" s="123">
        <f>Q11/266141.4*100</f>
        <v>1.7471915305172361</v>
      </c>
    </row>
    <row r="12" spans="1:19" s="1" customFormat="1" ht="48.75" customHeight="1">
      <c r="A12" s="167" t="s">
        <v>107</v>
      </c>
      <c r="B12" s="168"/>
      <c r="C12" s="168"/>
      <c r="D12" s="169"/>
      <c r="E12" s="170">
        <v>111121</v>
      </c>
      <c r="F12" s="171"/>
      <c r="G12" s="122">
        <v>293.7</v>
      </c>
      <c r="H12" s="123">
        <f t="shared" ref="H12:H17" si="0">G12/216826.5*100</f>
        <v>0.13545392283692259</v>
      </c>
      <c r="I12" s="122">
        <v>74.599999999999994</v>
      </c>
      <c r="J12" s="123">
        <f>I12/191872.4*100</f>
        <v>3.888000567043514E-2</v>
      </c>
      <c r="K12" s="124">
        <v>300</v>
      </c>
      <c r="L12" s="123">
        <f>K12/256114.2*100</f>
        <v>0.11713524669854307</v>
      </c>
      <c r="M12" s="124"/>
      <c r="N12" s="123"/>
      <c r="O12" s="125"/>
      <c r="P12" s="123"/>
      <c r="Q12" s="125"/>
      <c r="R12" s="123"/>
    </row>
    <row r="13" spans="1:19" s="1" customFormat="1" ht="93" customHeight="1">
      <c r="A13" s="167" t="s">
        <v>116</v>
      </c>
      <c r="B13" s="168"/>
      <c r="C13" s="168"/>
      <c r="D13" s="169"/>
      <c r="E13" s="170">
        <v>111125</v>
      </c>
      <c r="F13" s="171"/>
      <c r="G13" s="122">
        <v>36.9</v>
      </c>
      <c r="H13" s="123">
        <f t="shared" si="0"/>
        <v>1.7018215024455038E-2</v>
      </c>
      <c r="I13" s="122">
        <v>14.4</v>
      </c>
      <c r="J13" s="123">
        <f t="shared" ref="J13:J32" si="1">I13/191872.4*100</f>
        <v>7.5049876897354704E-3</v>
      </c>
      <c r="K13" s="124">
        <v>15</v>
      </c>
      <c r="L13" s="123">
        <f t="shared" ref="L13:L32" si="2">K13/256114.2*100</f>
        <v>5.8567623349271535E-3</v>
      </c>
      <c r="M13" s="124"/>
      <c r="N13" s="123"/>
      <c r="O13" s="125"/>
      <c r="P13" s="123"/>
      <c r="Q13" s="125"/>
      <c r="R13" s="123"/>
    </row>
    <row r="14" spans="1:19" s="1" customFormat="1" ht="52.5" customHeight="1">
      <c r="A14" s="167" t="s">
        <v>108</v>
      </c>
      <c r="B14" s="168"/>
      <c r="C14" s="168"/>
      <c r="D14" s="169"/>
      <c r="E14" s="170">
        <v>111130</v>
      </c>
      <c r="F14" s="171"/>
      <c r="G14" s="122">
        <v>8.4</v>
      </c>
      <c r="H14" s="123">
        <f t="shared" si="0"/>
        <v>3.8740652088190327E-3</v>
      </c>
      <c r="I14" s="122">
        <v>4.2</v>
      </c>
      <c r="J14" s="123">
        <f t="shared" si="1"/>
        <v>2.188954742839512E-3</v>
      </c>
      <c r="K14" s="124">
        <v>5</v>
      </c>
      <c r="L14" s="123">
        <f t="shared" si="2"/>
        <v>1.9522541116423846E-3</v>
      </c>
      <c r="M14" s="124"/>
      <c r="N14" s="123"/>
      <c r="O14" s="125"/>
      <c r="P14" s="123"/>
      <c r="Q14" s="125"/>
      <c r="R14" s="123"/>
    </row>
    <row r="15" spans="1:19" s="1" customFormat="1" ht="30" customHeight="1">
      <c r="A15" s="167" t="s">
        <v>35</v>
      </c>
      <c r="B15" s="168"/>
      <c r="C15" s="168"/>
      <c r="D15" s="169"/>
      <c r="E15" s="170" t="s">
        <v>27</v>
      </c>
      <c r="F15" s="171"/>
      <c r="G15" s="122">
        <v>282.7</v>
      </c>
      <c r="H15" s="123">
        <f t="shared" si="0"/>
        <v>0.13038074220632626</v>
      </c>
      <c r="I15" s="122">
        <v>252.6</v>
      </c>
      <c r="J15" s="123">
        <f t="shared" si="1"/>
        <v>0.13164999239077638</v>
      </c>
      <c r="K15" s="124">
        <v>284.89999999999998</v>
      </c>
      <c r="L15" s="123">
        <f t="shared" si="2"/>
        <v>0.11123943928138305</v>
      </c>
      <c r="M15" s="124">
        <v>408.7</v>
      </c>
      <c r="N15" s="123">
        <f>M15/257225.6*100</f>
        <v>0.15888776233780771</v>
      </c>
      <c r="O15" s="125">
        <v>408.7</v>
      </c>
      <c r="P15" s="123">
        <f>O15/259507.5*100</f>
        <v>0.1574906312919665</v>
      </c>
      <c r="Q15" s="125">
        <v>408.7</v>
      </c>
      <c r="R15" s="123">
        <f>Q15/266141.4*100</f>
        <v>0.15356498462847193</v>
      </c>
    </row>
    <row r="16" spans="1:19" s="1" customFormat="1" ht="72" customHeight="1">
      <c r="A16" s="167" t="s">
        <v>117</v>
      </c>
      <c r="B16" s="168"/>
      <c r="C16" s="168"/>
      <c r="D16" s="169"/>
      <c r="E16" s="170">
        <v>141512</v>
      </c>
      <c r="F16" s="171"/>
      <c r="G16" s="122">
        <v>3.2</v>
      </c>
      <c r="H16" s="123"/>
      <c r="I16" s="122"/>
      <c r="J16" s="123"/>
      <c r="K16" s="124"/>
      <c r="L16" s="123"/>
      <c r="M16" s="124"/>
      <c r="N16" s="123"/>
      <c r="O16" s="125"/>
      <c r="P16" s="123"/>
      <c r="Q16" s="125"/>
      <c r="R16" s="123"/>
    </row>
    <row r="17" spans="1:18" ht="92.25" customHeight="1">
      <c r="A17" s="167" t="s">
        <v>42</v>
      </c>
      <c r="B17" s="168"/>
      <c r="C17" s="168"/>
      <c r="D17" s="169"/>
      <c r="E17" s="170">
        <v>142245</v>
      </c>
      <c r="F17" s="171"/>
      <c r="G17" s="122">
        <v>75.2</v>
      </c>
      <c r="H17" s="123">
        <f t="shared" si="0"/>
        <v>3.4682107583713248E-2</v>
      </c>
      <c r="I17" s="122">
        <v>38.9</v>
      </c>
      <c r="J17" s="123">
        <f t="shared" si="1"/>
        <v>2.0273890356299288E-2</v>
      </c>
      <c r="K17" s="124">
        <v>65</v>
      </c>
      <c r="L17" s="123">
        <f t="shared" si="2"/>
        <v>2.5379303451350997E-2</v>
      </c>
      <c r="M17" s="124">
        <v>65</v>
      </c>
      <c r="N17" s="123">
        <f>M17/257225.6*100</f>
        <v>2.5269646567060197E-2</v>
      </c>
      <c r="O17" s="126">
        <v>65</v>
      </c>
      <c r="P17" s="123">
        <f>O17/259507.5*100</f>
        <v>2.5047445642226142E-2</v>
      </c>
      <c r="Q17" s="126">
        <v>65</v>
      </c>
      <c r="R17" s="123">
        <f>Q17/266141.4*100</f>
        <v>2.4423107415832333E-2</v>
      </c>
    </row>
    <row r="18" spans="1:18" ht="54" customHeight="1">
      <c r="A18" s="181" t="s">
        <v>43</v>
      </c>
      <c r="B18" s="182"/>
      <c r="C18" s="182"/>
      <c r="D18" s="183"/>
      <c r="E18" s="188">
        <v>142310</v>
      </c>
      <c r="F18" s="189"/>
      <c r="G18" s="127">
        <v>1856</v>
      </c>
      <c r="H18" s="123">
        <f>G18/216826.5*100</f>
        <v>0.8559839318533482</v>
      </c>
      <c r="I18" s="127">
        <v>1333.4</v>
      </c>
      <c r="J18" s="123">
        <f t="shared" si="1"/>
        <v>0.69494101288147758</v>
      </c>
      <c r="K18" s="128">
        <v>1797</v>
      </c>
      <c r="L18" s="123">
        <f t="shared" si="2"/>
        <v>0.70164012772427298</v>
      </c>
      <c r="M18" s="128">
        <v>2066.8000000000002</v>
      </c>
      <c r="N18" s="123">
        <f>M18/257225.6*100</f>
        <v>0.8034970080738465</v>
      </c>
      <c r="O18" s="129">
        <v>2042.9</v>
      </c>
      <c r="P18" s="123">
        <f>O18/259507.5*100</f>
        <v>0.78722194926928901</v>
      </c>
      <c r="Q18" s="129">
        <v>2042.9</v>
      </c>
      <c r="R18" s="123">
        <f>Q18/266141.4*100</f>
        <v>0.7675994790739058</v>
      </c>
    </row>
    <row r="19" spans="1:18" ht="55.5" customHeight="1">
      <c r="A19" s="190" t="s">
        <v>44</v>
      </c>
      <c r="B19" s="191"/>
      <c r="C19" s="191"/>
      <c r="D19" s="192"/>
      <c r="E19" s="193">
        <v>142320</v>
      </c>
      <c r="F19" s="194"/>
      <c r="G19" s="130">
        <v>383.9</v>
      </c>
      <c r="H19" s="123">
        <f>G19/216826.5*100</f>
        <v>0.17705400400781268</v>
      </c>
      <c r="I19" s="130">
        <v>145.4</v>
      </c>
      <c r="J19" s="123">
        <f t="shared" si="1"/>
        <v>7.5779528478301203E-2</v>
      </c>
      <c r="K19" s="131">
        <v>274.3</v>
      </c>
      <c r="L19" s="123">
        <f t="shared" si="2"/>
        <v>0.10710066056470122</v>
      </c>
      <c r="M19" s="131">
        <v>304.3</v>
      </c>
      <c r="N19" s="123">
        <f>M19/257225.6*100</f>
        <v>0.11830082231317567</v>
      </c>
      <c r="O19" s="130">
        <v>266.3</v>
      </c>
      <c r="P19" s="123">
        <f>O19/259507.5*100</f>
        <v>0.10261745806961263</v>
      </c>
      <c r="Q19" s="130">
        <v>266.3</v>
      </c>
      <c r="R19" s="123">
        <f>Q19/266141.4*100</f>
        <v>0.10005959238209464</v>
      </c>
    </row>
    <row r="20" spans="1:18" ht="41.25" customHeight="1">
      <c r="A20" s="176" t="s">
        <v>36</v>
      </c>
      <c r="B20" s="177"/>
      <c r="C20" s="177"/>
      <c r="D20" s="178"/>
      <c r="E20" s="179" t="s">
        <v>28</v>
      </c>
      <c r="F20" s="180"/>
      <c r="G20" s="132">
        <v>4.7</v>
      </c>
      <c r="H20" s="133">
        <f t="shared" ref="H20:H32" si="3">G20/216826.5*100</f>
        <v>2.167631723982078E-3</v>
      </c>
      <c r="I20" s="132">
        <v>1.4</v>
      </c>
      <c r="J20" s="133">
        <f t="shared" si="1"/>
        <v>7.2965158094650401E-4</v>
      </c>
      <c r="K20" s="134">
        <v>2</v>
      </c>
      <c r="L20" s="123">
        <f t="shared" si="2"/>
        <v>7.8090164465695376E-4</v>
      </c>
      <c r="M20" s="134"/>
      <c r="N20" s="133"/>
      <c r="O20" s="135"/>
      <c r="P20" s="133"/>
      <c r="Q20" s="135"/>
      <c r="R20" s="133"/>
    </row>
    <row r="21" spans="1:18" ht="60" customHeight="1">
      <c r="A21" s="167" t="s">
        <v>118</v>
      </c>
      <c r="B21" s="168"/>
      <c r="C21" s="168"/>
      <c r="D21" s="169"/>
      <c r="E21" s="170">
        <v>144214</v>
      </c>
      <c r="F21" s="171"/>
      <c r="G21" s="122">
        <v>47.4</v>
      </c>
      <c r="H21" s="123">
        <f t="shared" si="3"/>
        <v>2.1860796535478826E-2</v>
      </c>
      <c r="I21" s="122">
        <v>36.4</v>
      </c>
      <c r="J21" s="123">
        <f t="shared" si="1"/>
        <v>1.8970941104609104E-2</v>
      </c>
      <c r="K21" s="124"/>
      <c r="L21" s="123"/>
      <c r="M21" s="124"/>
      <c r="N21" s="123"/>
      <c r="O21" s="125"/>
      <c r="P21" s="123"/>
      <c r="Q21" s="125"/>
      <c r="R21" s="123"/>
    </row>
    <row r="22" spans="1:18" ht="41.25" customHeight="1">
      <c r="A22" s="167" t="s">
        <v>119</v>
      </c>
      <c r="B22" s="168"/>
      <c r="C22" s="168"/>
      <c r="D22" s="169"/>
      <c r="E22" s="170">
        <v>145141</v>
      </c>
      <c r="F22" s="171"/>
      <c r="G22" s="122">
        <v>26.5</v>
      </c>
      <c r="H22" s="123">
        <f t="shared" si="3"/>
        <v>1.2221753337345757E-2</v>
      </c>
      <c r="I22" s="122">
        <v>0.9</v>
      </c>
      <c r="J22" s="123">
        <f t="shared" si="1"/>
        <v>4.690617306084669E-4</v>
      </c>
      <c r="K22" s="124"/>
      <c r="L22" s="123"/>
      <c r="M22" s="124">
        <v>5</v>
      </c>
      <c r="N22" s="123">
        <f>M22/257225.6*100</f>
        <v>1.9438189666969386E-3</v>
      </c>
      <c r="O22" s="125">
        <v>5</v>
      </c>
      <c r="P22" s="123">
        <f>O22/259507.5*100</f>
        <v>1.9267265878635492E-3</v>
      </c>
      <c r="Q22" s="125">
        <v>5</v>
      </c>
      <c r="R22" s="123">
        <f>Q22/266141.4*100</f>
        <v>1.8787005704486411E-3</v>
      </c>
    </row>
    <row r="23" spans="1:18" ht="166.5" customHeight="1">
      <c r="A23" s="167" t="s">
        <v>37</v>
      </c>
      <c r="B23" s="168"/>
      <c r="C23" s="168"/>
      <c r="D23" s="169"/>
      <c r="E23" s="170" t="s">
        <v>29</v>
      </c>
      <c r="F23" s="171"/>
      <c r="G23" s="122">
        <v>150151.29999999999</v>
      </c>
      <c r="H23" s="123">
        <f t="shared" si="3"/>
        <v>69.249515165351099</v>
      </c>
      <c r="I23" s="122">
        <v>126378.7</v>
      </c>
      <c r="J23" s="123">
        <f t="shared" si="1"/>
        <v>65.866013037831394</v>
      </c>
      <c r="K23" s="124">
        <v>171071.4</v>
      </c>
      <c r="L23" s="123">
        <f t="shared" si="2"/>
        <v>66.794968806883801</v>
      </c>
      <c r="M23" s="137">
        <v>182182</v>
      </c>
      <c r="N23" s="123">
        <f>M23/257225.6*100</f>
        <v>70.825765398156321</v>
      </c>
      <c r="O23" s="124">
        <v>169838.7</v>
      </c>
      <c r="P23" s="123">
        <f>O23/259507.5*100</f>
        <v>65.446547787636206</v>
      </c>
      <c r="Q23" s="124">
        <v>169838.7</v>
      </c>
      <c r="R23" s="123">
        <f>Q23/266141.4*100</f>
        <v>63.815212514851126</v>
      </c>
    </row>
    <row r="24" spans="1:18" ht="119.25" customHeight="1">
      <c r="A24" s="167" t="s">
        <v>38</v>
      </c>
      <c r="B24" s="168"/>
      <c r="C24" s="168"/>
      <c r="D24" s="169"/>
      <c r="E24" s="170" t="s">
        <v>30</v>
      </c>
      <c r="F24" s="171"/>
      <c r="G24" s="122">
        <v>4986.7</v>
      </c>
      <c r="H24" s="123">
        <f t="shared" si="3"/>
        <v>2.2998572591449844</v>
      </c>
      <c r="I24" s="122">
        <v>4831</v>
      </c>
      <c r="J24" s="123">
        <f t="shared" si="1"/>
        <v>2.5178191339661149</v>
      </c>
      <c r="K24" s="124">
        <v>7554.4</v>
      </c>
      <c r="L24" s="123">
        <f t="shared" si="2"/>
        <v>2.9496216921982459</v>
      </c>
      <c r="M24" s="124">
        <v>7623.4</v>
      </c>
      <c r="N24" s="123">
        <f>M24/257225.6*100</f>
        <v>2.9637019021434878</v>
      </c>
      <c r="O24" s="125">
        <v>8038.8</v>
      </c>
      <c r="P24" s="123">
        <f>O24/259507.5*100</f>
        <v>3.0977139389035</v>
      </c>
      <c r="Q24" s="125">
        <v>8071.8</v>
      </c>
      <c r="R24" s="123">
        <f>Q24/266141.4*100</f>
        <v>3.0328990529094679</v>
      </c>
    </row>
    <row r="25" spans="1:18" ht="116.25" customHeight="1">
      <c r="A25" s="181" t="s">
        <v>39</v>
      </c>
      <c r="B25" s="182"/>
      <c r="C25" s="182"/>
      <c r="D25" s="183"/>
      <c r="E25" s="184" t="s">
        <v>31</v>
      </c>
      <c r="F25" s="185"/>
      <c r="G25" s="122">
        <v>2430.5</v>
      </c>
      <c r="H25" s="123">
        <f t="shared" si="3"/>
        <v>1.1209423202422215</v>
      </c>
      <c r="I25" s="122">
        <v>2232.4</v>
      </c>
      <c r="J25" s="123">
        <f t="shared" si="1"/>
        <v>1.1634815637892684</v>
      </c>
      <c r="K25" s="128">
        <v>3241.3</v>
      </c>
      <c r="L25" s="123">
        <f t="shared" si="2"/>
        <v>1.2655682504132924</v>
      </c>
      <c r="M25" s="128">
        <v>3536.7</v>
      </c>
      <c r="N25" s="123">
        <f>M25/257225.6*100</f>
        <v>1.3749409079034123</v>
      </c>
      <c r="O25" s="129">
        <v>3558.2</v>
      </c>
      <c r="P25" s="123">
        <f>O25/259507.5*100</f>
        <v>1.371135708987216</v>
      </c>
      <c r="Q25" s="129">
        <v>3558.2</v>
      </c>
      <c r="R25" s="123">
        <f>Q25/266141.4*100</f>
        <v>1.3369584739540707</v>
      </c>
    </row>
    <row r="26" spans="1:18" ht="117.75" customHeight="1">
      <c r="A26" s="176" t="s">
        <v>40</v>
      </c>
      <c r="B26" s="177"/>
      <c r="C26" s="177"/>
      <c r="D26" s="178"/>
      <c r="E26" s="179" t="s">
        <v>32</v>
      </c>
      <c r="F26" s="180"/>
      <c r="G26" s="132"/>
      <c r="H26" s="133"/>
      <c r="I26" s="132"/>
      <c r="J26" s="133"/>
      <c r="K26" s="134"/>
      <c r="L26" s="123"/>
      <c r="M26" s="134"/>
      <c r="N26" s="133"/>
      <c r="O26" s="135"/>
      <c r="P26" s="133"/>
      <c r="Q26" s="135"/>
      <c r="R26" s="133"/>
    </row>
    <row r="27" spans="1:18" ht="119.25" customHeight="1">
      <c r="A27" s="167" t="s">
        <v>104</v>
      </c>
      <c r="B27" s="168"/>
      <c r="C27" s="168"/>
      <c r="D27" s="169"/>
      <c r="E27" s="170">
        <v>191116</v>
      </c>
      <c r="F27" s="171"/>
      <c r="G27" s="122">
        <v>12822.9</v>
      </c>
      <c r="H27" s="123">
        <f t="shared" si="3"/>
        <v>5.9138989007339964</v>
      </c>
      <c r="I27" s="122">
        <v>13415.5</v>
      </c>
      <c r="J27" s="123">
        <f t="shared" si="1"/>
        <v>6.9918862744198753</v>
      </c>
      <c r="K27" s="124">
        <v>19177.900000000001</v>
      </c>
      <c r="L27" s="123">
        <f t="shared" si="2"/>
        <v>7.4880268255332973</v>
      </c>
      <c r="M27" s="124">
        <v>18598.2</v>
      </c>
      <c r="N27" s="123">
        <f>M27/257225.6*100</f>
        <v>7.2303067812845994</v>
      </c>
      <c r="O27" s="124">
        <v>18598.2</v>
      </c>
      <c r="P27" s="123">
        <f>O27/259507.5*100</f>
        <v>7.1667292852807725</v>
      </c>
      <c r="Q27" s="124">
        <v>18598.2</v>
      </c>
      <c r="R27" s="123">
        <f>Q27/266141.4*100</f>
        <v>6.988089789863583</v>
      </c>
    </row>
    <row r="28" spans="1:18" ht="95.25" customHeight="1">
      <c r="A28" s="167" t="s">
        <v>126</v>
      </c>
      <c r="B28" s="168"/>
      <c r="C28" s="168"/>
      <c r="D28" s="169"/>
      <c r="E28" s="170">
        <v>191120</v>
      </c>
      <c r="F28" s="171"/>
      <c r="G28" s="122"/>
      <c r="H28" s="123"/>
      <c r="I28" s="122">
        <v>1885.5</v>
      </c>
      <c r="J28" s="123">
        <f t="shared" si="1"/>
        <v>0.98268432562473806</v>
      </c>
      <c r="K28" s="124"/>
      <c r="L28" s="123"/>
      <c r="M28" s="124"/>
      <c r="N28" s="123"/>
      <c r="O28" s="125"/>
      <c r="P28" s="123"/>
      <c r="Q28" s="125"/>
      <c r="R28" s="123"/>
    </row>
    <row r="29" spans="1:18" ht="94.5" customHeight="1">
      <c r="A29" s="167" t="s">
        <v>41</v>
      </c>
      <c r="B29" s="168"/>
      <c r="C29" s="168"/>
      <c r="D29" s="169"/>
      <c r="E29" s="170" t="s">
        <v>33</v>
      </c>
      <c r="F29" s="171"/>
      <c r="G29" s="122">
        <v>32875.300000000003</v>
      </c>
      <c r="H29" s="123">
        <f t="shared" si="3"/>
        <v>15.162030471367663</v>
      </c>
      <c r="I29" s="122">
        <v>36934.400000000001</v>
      </c>
      <c r="J29" s="123">
        <f t="shared" si="1"/>
        <v>19.249459536650402</v>
      </c>
      <c r="K29" s="124">
        <v>41479.5</v>
      </c>
      <c r="L29" s="123">
        <f t="shared" si="2"/>
        <v>16.195704884774056</v>
      </c>
      <c r="M29" s="124">
        <v>37991.699999999997</v>
      </c>
      <c r="N29" s="123">
        <f>M29/257225.6*100</f>
        <v>14.769797407412014</v>
      </c>
      <c r="O29" s="125">
        <v>43090</v>
      </c>
      <c r="P29" s="123">
        <f>O29/259507.5*100</f>
        <v>16.604529734208068</v>
      </c>
      <c r="Q29" s="125">
        <v>47447.4</v>
      </c>
      <c r="R29" s="123">
        <f>Q29/266141.4*100</f>
        <v>17.827891489260971</v>
      </c>
    </row>
    <row r="30" spans="1:18" ht="51.75" customHeight="1">
      <c r="A30" s="167" t="s">
        <v>109</v>
      </c>
      <c r="B30" s="168"/>
      <c r="C30" s="168"/>
      <c r="D30" s="169"/>
      <c r="E30" s="170" t="s">
        <v>110</v>
      </c>
      <c r="F30" s="171"/>
      <c r="G30" s="122"/>
      <c r="H30" s="123">
        <f t="shared" si="3"/>
        <v>0</v>
      </c>
      <c r="I30" s="122">
        <v>151.9</v>
      </c>
      <c r="J30" s="123">
        <f t="shared" si="1"/>
        <v>7.9167196532695688E-2</v>
      </c>
      <c r="K30" s="136">
        <v>2496</v>
      </c>
      <c r="L30" s="123">
        <f t="shared" si="2"/>
        <v>0.97456525253187842</v>
      </c>
      <c r="M30" s="136">
        <v>4800.2</v>
      </c>
      <c r="N30" s="123">
        <f>M30/257225.6*100</f>
        <v>1.8661439607877286</v>
      </c>
      <c r="O30" s="125"/>
      <c r="P30" s="123"/>
      <c r="Q30" s="125"/>
      <c r="R30" s="123"/>
    </row>
    <row r="31" spans="1:18" ht="53.25" customHeight="1">
      <c r="A31" s="167" t="s">
        <v>106</v>
      </c>
      <c r="B31" s="168"/>
      <c r="C31" s="168"/>
      <c r="D31" s="169"/>
      <c r="E31" s="170">
        <v>191139</v>
      </c>
      <c r="F31" s="171"/>
      <c r="G31" s="122">
        <v>2034</v>
      </c>
      <c r="H31" s="123">
        <f t="shared" si="3"/>
        <v>0.93807721842118008</v>
      </c>
      <c r="I31" s="122">
        <v>204</v>
      </c>
      <c r="J31" s="123">
        <f t="shared" si="1"/>
        <v>0.10632065893791916</v>
      </c>
      <c r="K31" s="124"/>
      <c r="L31" s="123"/>
      <c r="M31" s="124"/>
      <c r="N31" s="123"/>
      <c r="O31" s="125"/>
      <c r="P31" s="123"/>
      <c r="Q31" s="125"/>
      <c r="R31" s="123"/>
    </row>
    <row r="32" spans="1:18" ht="94.5" customHeight="1">
      <c r="A32" s="167" t="s">
        <v>137</v>
      </c>
      <c r="B32" s="168"/>
      <c r="C32" s="168"/>
      <c r="D32" s="169"/>
      <c r="E32" s="174">
        <v>191310</v>
      </c>
      <c r="F32" s="175"/>
      <c r="G32" s="130">
        <v>1725.1</v>
      </c>
      <c r="H32" s="123">
        <f t="shared" si="3"/>
        <v>0.79561308234925154</v>
      </c>
      <c r="I32" s="130">
        <v>1207.7</v>
      </c>
      <c r="J32" s="123">
        <f t="shared" si="1"/>
        <v>0.62942872450649501</v>
      </c>
      <c r="K32" s="124">
        <v>4980.5</v>
      </c>
      <c r="L32" s="123">
        <f t="shared" si="2"/>
        <v>1.9446403206069791</v>
      </c>
      <c r="M32" s="124">
        <v>4011.5</v>
      </c>
      <c r="N32" s="123">
        <f>M32/257225.6*100</f>
        <v>1.5595259569809536</v>
      </c>
      <c r="O32" s="124">
        <v>4980.5</v>
      </c>
      <c r="P32" s="123">
        <f>O32/259507.5*100</f>
        <v>1.9192123541708814</v>
      </c>
      <c r="Q32" s="124">
        <v>4980.5</v>
      </c>
      <c r="R32" s="123">
        <f>Q32/266141.4*100</f>
        <v>1.8713736382238912</v>
      </c>
    </row>
    <row r="33" spans="1:18" ht="35.25" customHeight="1">
      <c r="A33" s="14"/>
      <c r="B33" s="15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7"/>
      <c r="O33" s="16"/>
      <c r="P33" s="17"/>
      <c r="Q33" s="16"/>
      <c r="R33" s="17"/>
    </row>
    <row r="34" spans="1:18" ht="29.25" customHeight="1">
      <c r="A34" s="89"/>
      <c r="B34" s="89"/>
      <c r="C34" s="89"/>
      <c r="D34" s="173" t="s">
        <v>134</v>
      </c>
      <c r="E34" s="173"/>
      <c r="F34" s="173"/>
      <c r="G34" s="173"/>
      <c r="H34" s="173"/>
      <c r="I34" s="91"/>
      <c r="J34" s="91"/>
      <c r="K34" s="91"/>
      <c r="L34" s="91"/>
      <c r="M34" s="92" t="s">
        <v>102</v>
      </c>
      <c r="N34" s="91"/>
      <c r="O34" s="91"/>
      <c r="P34" s="91"/>
      <c r="Q34" s="89"/>
      <c r="R34" s="89"/>
    </row>
    <row r="35" spans="1:18" ht="38.25" customHeight="1">
      <c r="A35" s="25"/>
      <c r="B35" s="88"/>
      <c r="C35" s="88"/>
      <c r="D35" s="172"/>
      <c r="E35" s="172"/>
      <c r="F35" s="172"/>
      <c r="G35" s="172"/>
      <c r="H35" s="172"/>
      <c r="I35" s="87"/>
      <c r="J35" s="87"/>
      <c r="K35" s="87"/>
      <c r="L35" s="87"/>
      <c r="M35" s="86"/>
      <c r="N35" s="87"/>
      <c r="O35" s="87"/>
      <c r="P35" s="87"/>
      <c r="Q35" s="88"/>
      <c r="R35" s="88"/>
    </row>
  </sheetData>
  <mergeCells count="70">
    <mergeCell ref="A1:R1"/>
    <mergeCell ref="Q7:R7"/>
    <mergeCell ref="M7:N7"/>
    <mergeCell ref="O7:P7"/>
    <mergeCell ref="M2:S2"/>
    <mergeCell ref="M3:S3"/>
    <mergeCell ref="M4:S4"/>
    <mergeCell ref="A5:R5"/>
    <mergeCell ref="G7:H7"/>
    <mergeCell ref="I7:J7"/>
    <mergeCell ref="A20:D20"/>
    <mergeCell ref="E20:F20"/>
    <mergeCell ref="M6:S6"/>
    <mergeCell ref="A7:D9"/>
    <mergeCell ref="M8:N8"/>
    <mergeCell ref="O8:P8"/>
    <mergeCell ref="Q8:R8"/>
    <mergeCell ref="A16:D16"/>
    <mergeCell ref="E16:F16"/>
    <mergeCell ref="A11:D11"/>
    <mergeCell ref="K7:L7"/>
    <mergeCell ref="E7:F7"/>
    <mergeCell ref="K8:L8"/>
    <mergeCell ref="E11:F11"/>
    <mergeCell ref="A12:D12"/>
    <mergeCell ref="E8:F8"/>
    <mergeCell ref="A14:D14"/>
    <mergeCell ref="E14:F14"/>
    <mergeCell ref="E12:F12"/>
    <mergeCell ref="A13:D13"/>
    <mergeCell ref="E9:F9"/>
    <mergeCell ref="E13:F13"/>
    <mergeCell ref="A28:D28"/>
    <mergeCell ref="E28:F28"/>
    <mergeCell ref="A24:D24"/>
    <mergeCell ref="E24:F24"/>
    <mergeCell ref="I8:J8"/>
    <mergeCell ref="E15:F15"/>
    <mergeCell ref="A18:D18"/>
    <mergeCell ref="E18:F18"/>
    <mergeCell ref="A19:D19"/>
    <mergeCell ref="E19:F19"/>
    <mergeCell ref="A17:D17"/>
    <mergeCell ref="E17:F17"/>
    <mergeCell ref="A15:D15"/>
    <mergeCell ref="G8:H8"/>
    <mergeCell ref="A10:D10"/>
    <mergeCell ref="E10:F10"/>
    <mergeCell ref="A21:D21"/>
    <mergeCell ref="E21:F21"/>
    <mergeCell ref="A27:D27"/>
    <mergeCell ref="E27:F27"/>
    <mergeCell ref="A22:D22"/>
    <mergeCell ref="E22:F22"/>
    <mergeCell ref="A23:D23"/>
    <mergeCell ref="A26:D26"/>
    <mergeCell ref="E26:F26"/>
    <mergeCell ref="E23:F23"/>
    <mergeCell ref="A25:D25"/>
    <mergeCell ref="E25:F25"/>
    <mergeCell ref="A29:D29"/>
    <mergeCell ref="E29:F29"/>
    <mergeCell ref="A31:D31"/>
    <mergeCell ref="E31:F31"/>
    <mergeCell ref="D35:H35"/>
    <mergeCell ref="D34:H34"/>
    <mergeCell ref="A30:D30"/>
    <mergeCell ref="E30:F30"/>
    <mergeCell ref="A32:D32"/>
    <mergeCell ref="E32:F32"/>
  </mergeCells>
  <phoneticPr fontId="0" type="noConversion"/>
  <pageMargins left="0.28999999999999998" right="0.16" top="0.2" bottom="0.2" header="0.2" footer="0.2"/>
  <pageSetup paperSize="9" scale="37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5"/>
  <sheetViews>
    <sheetView view="pageBreakPreview" zoomScale="75" zoomScaleNormal="100" workbookViewId="0">
      <pane ySplit="1" topLeftCell="A20" activePane="bottomLeft" state="frozen"/>
      <selection activeCell="D1" sqref="D1"/>
      <selection pane="bottomLeft" activeCell="N9" sqref="N9:O9"/>
    </sheetView>
  </sheetViews>
  <sheetFormatPr defaultRowHeight="15"/>
  <cols>
    <col min="3" max="3" width="64.85546875" customWidth="1"/>
    <col min="4" max="4" width="5.42578125" customWidth="1"/>
    <col min="5" max="5" width="8" customWidth="1"/>
    <col min="6" max="6" width="20.85546875" customWidth="1"/>
    <col min="7" max="7" width="13" customWidth="1"/>
    <col min="8" max="8" width="18.85546875" customWidth="1"/>
    <col min="9" max="9" width="12.5703125" customWidth="1"/>
    <col min="10" max="10" width="20" customWidth="1"/>
    <col min="11" max="11" width="14.140625" customWidth="1"/>
    <col min="12" max="12" width="19.42578125" customWidth="1"/>
    <col min="13" max="13" width="12.7109375" customWidth="1"/>
    <col min="14" max="14" width="8.42578125" customWidth="1"/>
    <col min="15" max="15" width="13" customWidth="1"/>
    <col min="16" max="16" width="6" customWidth="1"/>
    <col min="17" max="17" width="7.5703125" customWidth="1"/>
    <col min="18" max="18" width="8.42578125" customWidth="1"/>
    <col min="19" max="19" width="10.85546875" customWidth="1"/>
    <col min="20" max="20" width="6.7109375" customWidth="1"/>
    <col min="21" max="21" width="7.28515625" customWidth="1"/>
  </cols>
  <sheetData>
    <row r="1" spans="1:39" s="1" customFormat="1" ht="31.5" customHeight="1">
      <c r="A1" s="5"/>
      <c r="N1" s="291" t="s">
        <v>142</v>
      </c>
      <c r="O1" s="291"/>
      <c r="P1" s="291"/>
      <c r="Q1" s="291"/>
      <c r="R1" s="291"/>
      <c r="S1" s="291"/>
      <c r="T1" s="291"/>
    </row>
    <row r="2" spans="1:39" s="1" customFormat="1" ht="16.5" customHeight="1">
      <c r="A2" s="5"/>
      <c r="N2" s="291" t="s">
        <v>144</v>
      </c>
      <c r="O2" s="291"/>
      <c r="P2" s="291"/>
      <c r="Q2" s="291"/>
      <c r="R2" s="291"/>
      <c r="S2" s="291"/>
      <c r="T2" s="291"/>
    </row>
    <row r="3" spans="1:39" s="1" customFormat="1" ht="26.25" customHeight="1" thickBot="1">
      <c r="A3" s="5"/>
      <c r="N3" s="297" t="s">
        <v>143</v>
      </c>
      <c r="O3" s="297"/>
      <c r="P3" s="297"/>
      <c r="Q3" s="297"/>
      <c r="R3" s="297"/>
      <c r="S3" s="297"/>
      <c r="T3" s="297"/>
    </row>
    <row r="4" spans="1:39" s="1" customFormat="1" ht="30.75" customHeight="1">
      <c r="A4" s="298" t="s">
        <v>135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1:39" s="1" customFormat="1" ht="17.100000000000001" customHeight="1" thickBot="1">
      <c r="A5" s="3"/>
      <c r="N5" s="296"/>
      <c r="O5" s="296"/>
      <c r="P5" s="296"/>
      <c r="Q5" s="296"/>
      <c r="R5" s="296"/>
      <c r="S5" s="296"/>
      <c r="T5" s="296"/>
    </row>
    <row r="6" spans="1:39" s="1" customFormat="1" ht="21" customHeight="1" thickBot="1">
      <c r="A6" s="304" t="s">
        <v>0</v>
      </c>
      <c r="B6" s="305"/>
      <c r="C6" s="305"/>
      <c r="D6" s="310"/>
      <c r="E6" s="311"/>
      <c r="F6" s="302">
        <v>2019</v>
      </c>
      <c r="G6" s="303"/>
      <c r="H6" s="302">
        <v>2020</v>
      </c>
      <c r="I6" s="303"/>
      <c r="J6" s="302">
        <v>2021</v>
      </c>
      <c r="K6" s="303"/>
      <c r="L6" s="294">
        <v>2022</v>
      </c>
      <c r="M6" s="295"/>
      <c r="N6" s="294">
        <v>2023</v>
      </c>
      <c r="O6" s="294"/>
      <c r="P6" s="294"/>
      <c r="Q6" s="294"/>
      <c r="R6" s="293">
        <v>2024</v>
      </c>
      <c r="S6" s="294"/>
      <c r="T6" s="294"/>
      <c r="U6" s="295"/>
    </row>
    <row r="7" spans="1:39" s="1" customFormat="1" ht="24" customHeight="1" thickBot="1">
      <c r="A7" s="306"/>
      <c r="B7" s="307"/>
      <c r="C7" s="307"/>
      <c r="D7" s="274" t="s">
        <v>1</v>
      </c>
      <c r="E7" s="275"/>
      <c r="F7" s="300" t="s">
        <v>111</v>
      </c>
      <c r="G7" s="301"/>
      <c r="H7" s="300" t="s">
        <v>111</v>
      </c>
      <c r="I7" s="301"/>
      <c r="J7" s="300" t="s">
        <v>112</v>
      </c>
      <c r="K7" s="301"/>
      <c r="L7" s="287" t="s">
        <v>2</v>
      </c>
      <c r="M7" s="288"/>
      <c r="N7" s="287" t="s">
        <v>3</v>
      </c>
      <c r="O7" s="287"/>
      <c r="P7" s="287"/>
      <c r="Q7" s="287"/>
      <c r="R7" s="292" t="s">
        <v>3</v>
      </c>
      <c r="S7" s="287"/>
      <c r="T7" s="287"/>
      <c r="U7" s="288"/>
    </row>
    <row r="8" spans="1:39" s="1" customFormat="1" ht="57" customHeight="1" thickBot="1">
      <c r="A8" s="308"/>
      <c r="B8" s="309"/>
      <c r="C8" s="309"/>
      <c r="D8" s="268" t="s">
        <v>14</v>
      </c>
      <c r="E8" s="269"/>
      <c r="F8" s="56" t="s">
        <v>4</v>
      </c>
      <c r="G8" s="57" t="s">
        <v>5</v>
      </c>
      <c r="H8" s="56" t="s">
        <v>4</v>
      </c>
      <c r="I8" s="58" t="s">
        <v>5</v>
      </c>
      <c r="J8" s="56" t="s">
        <v>4</v>
      </c>
      <c r="K8" s="58" t="s">
        <v>5</v>
      </c>
      <c r="L8" s="78" t="s">
        <v>4</v>
      </c>
      <c r="M8" s="29" t="s">
        <v>5</v>
      </c>
      <c r="N8" s="287" t="s">
        <v>4</v>
      </c>
      <c r="O8" s="288"/>
      <c r="P8" s="292" t="s">
        <v>5</v>
      </c>
      <c r="Q8" s="287"/>
      <c r="R8" s="292" t="s">
        <v>4</v>
      </c>
      <c r="S8" s="288"/>
      <c r="T8" s="292" t="s">
        <v>5</v>
      </c>
      <c r="U8" s="288"/>
    </row>
    <row r="9" spans="1:39" s="1" customFormat="1" ht="30" customHeight="1" thickBot="1">
      <c r="A9" s="289" t="s">
        <v>15</v>
      </c>
      <c r="B9" s="290"/>
      <c r="C9" s="290"/>
      <c r="D9" s="283"/>
      <c r="E9" s="284"/>
      <c r="F9" s="93">
        <v>215845.4</v>
      </c>
      <c r="G9" s="94">
        <v>100</v>
      </c>
      <c r="H9" s="95">
        <f>SUM(H10:H42)</f>
        <v>253776.40000000005</v>
      </c>
      <c r="I9" s="94">
        <v>100</v>
      </c>
      <c r="J9" s="96">
        <f>SUM(J10:J42)</f>
        <v>255163.2</v>
      </c>
      <c r="K9" s="94">
        <v>100</v>
      </c>
      <c r="L9" s="95">
        <f>SUM(L10:L42)</f>
        <v>264981.2</v>
      </c>
      <c r="M9" s="94">
        <f>M10+M11+M12+M13+M14+M15+M16+M18+M19+M20+M21+M25+M26+M27+M29+M30+M31+M32+M33+M34+M35+M36+M37+M39+M40+M41+M42+M38</f>
        <v>103.41403712944413</v>
      </c>
      <c r="N9" s="285">
        <f>N10+N11+N12+N13+N14+N15+N16+N18+N19+N20+N21+N25+N26+N27+N29+N30+N31+N32+N33+N34+N35+N36+N37+N39+N40+N41+N42+N38</f>
        <v>254364.40000000002</v>
      </c>
      <c r="O9" s="277"/>
      <c r="P9" s="276">
        <f>P10+P11+P12+P13+P14+P15+P16+P18+P19+P20+P21+P25+P26+P27+P29+P30+P31+P32+P33+P34+P35+P36+P37+P39+P40+P41+P42+P38</f>
        <v>98.40792077982168</v>
      </c>
      <c r="Q9" s="286"/>
      <c r="R9" s="276">
        <f>R10+R11+R12+R13+R14+R15+R16+R18+R19+R20+R21+R25+R26+R27+R29+R30+R31+R32+R33+R34+R35+R36+R37+R39+R40+R41+R42+R38</f>
        <v>258873.7</v>
      </c>
      <c r="S9" s="277"/>
      <c r="T9" s="276">
        <f>T10+T11+T12+T13+T14+T15+T16+T18+T19+T20+T21+T25+T26+T27+T29+T30+T31+T32+T33+T34+T35+T36+T37+T39+T40+T41+T42+T38</f>
        <v>97.657822624210425</v>
      </c>
      <c r="U9" s="277"/>
    </row>
    <row r="10" spans="1:39" s="1" customFormat="1" ht="28.5" customHeight="1">
      <c r="A10" s="278" t="s">
        <v>50</v>
      </c>
      <c r="B10" s="279"/>
      <c r="C10" s="279"/>
      <c r="D10" s="280" t="s">
        <v>45</v>
      </c>
      <c r="E10" s="281"/>
      <c r="F10" s="97">
        <v>5455.9</v>
      </c>
      <c r="G10" s="98">
        <f>F10/215845.4*100</f>
        <v>2.5276887994833337</v>
      </c>
      <c r="H10" s="99">
        <v>3575.8</v>
      </c>
      <c r="I10" s="100">
        <f>H10/253776.4*100</f>
        <v>1.4090356707715928</v>
      </c>
      <c r="J10" s="101">
        <v>4309.8</v>
      </c>
      <c r="K10" s="102">
        <f>J10/255163.2*100</f>
        <v>1.6890366635941234</v>
      </c>
      <c r="L10" s="101">
        <v>3711.8</v>
      </c>
      <c r="M10" s="102">
        <f>L10/256233.3*100</f>
        <v>1.4486017235074442</v>
      </c>
      <c r="N10" s="270">
        <v>4144</v>
      </c>
      <c r="O10" s="271"/>
      <c r="P10" s="272">
        <f>N10/258479.6*100</f>
        <v>1.6032212987021024</v>
      </c>
      <c r="Q10" s="273"/>
      <c r="R10" s="282">
        <v>4479.3999999999996</v>
      </c>
      <c r="S10" s="271"/>
      <c r="T10" s="272">
        <f>R10/265082.4*100</f>
        <v>1.689814186079498</v>
      </c>
      <c r="U10" s="273"/>
      <c r="AM10" s="6"/>
    </row>
    <row r="11" spans="1:39" s="1" customFormat="1" ht="24.75" customHeight="1">
      <c r="A11" s="240" t="s">
        <v>51</v>
      </c>
      <c r="B11" s="241"/>
      <c r="C11" s="241"/>
      <c r="D11" s="224" t="s">
        <v>46</v>
      </c>
      <c r="E11" s="225"/>
      <c r="F11" s="103">
        <v>1680.8</v>
      </c>
      <c r="G11" s="104">
        <f t="shared" ref="G11:G42" si="0">F11/215845.4*100</f>
        <v>0.77870549939910694</v>
      </c>
      <c r="H11" s="99">
        <v>1801.7</v>
      </c>
      <c r="I11" s="105">
        <f>H11/253776.4*100</f>
        <v>0.70995569327959573</v>
      </c>
      <c r="J11" s="106">
        <v>2005.5</v>
      </c>
      <c r="K11" s="107">
        <f>J11/255163.2*100</f>
        <v>0.78596756899113973</v>
      </c>
      <c r="L11" s="106">
        <v>2203.5</v>
      </c>
      <c r="M11" s="107">
        <f>L11/256233.3*100</f>
        <v>0.85995848314797496</v>
      </c>
      <c r="N11" s="242">
        <v>2096</v>
      </c>
      <c r="O11" s="243"/>
      <c r="P11" s="244">
        <f>N11/258479.6*100</f>
        <v>0.81089571478754996</v>
      </c>
      <c r="Q11" s="245"/>
      <c r="R11" s="251">
        <v>2337</v>
      </c>
      <c r="S11" s="243"/>
      <c r="T11" s="244">
        <f>R11/265082.4*100</f>
        <v>0.88161266081791911</v>
      </c>
      <c r="U11" s="245"/>
    </row>
    <row r="12" spans="1:39" ht="25.5" customHeight="1">
      <c r="A12" s="240" t="s">
        <v>52</v>
      </c>
      <c r="B12" s="241"/>
      <c r="C12" s="241"/>
      <c r="D12" s="224" t="s">
        <v>47</v>
      </c>
      <c r="E12" s="225"/>
      <c r="F12" s="103">
        <v>1916.2</v>
      </c>
      <c r="G12" s="104">
        <f t="shared" si="0"/>
        <v>0.88776503923641648</v>
      </c>
      <c r="H12" s="99">
        <v>3636.5</v>
      </c>
      <c r="I12" s="105">
        <f t="shared" ref="I12:I42" si="1">H12/253776.4*100</f>
        <v>1.4329543645508409</v>
      </c>
      <c r="J12" s="106">
        <v>3993</v>
      </c>
      <c r="K12" s="107">
        <f t="shared" ref="K12:K42" si="2">J12/255163.2*100</f>
        <v>1.5648808292104817</v>
      </c>
      <c r="L12" s="106">
        <v>2711.5</v>
      </c>
      <c r="M12" s="107">
        <f t="shared" ref="M12:M42" si="3">L12/256233.3*100</f>
        <v>1.058215306129219</v>
      </c>
      <c r="N12" s="242">
        <v>2443.8000000000002</v>
      </c>
      <c r="O12" s="243"/>
      <c r="P12" s="244">
        <f t="shared" ref="P12:P42" si="4">N12/258479.6*100</f>
        <v>0.94545178807147645</v>
      </c>
      <c r="Q12" s="245"/>
      <c r="R12" s="251">
        <v>3093.8</v>
      </c>
      <c r="S12" s="243"/>
      <c r="T12" s="244">
        <f t="shared" ref="T12:T42" si="5">R12/265082.4*100</f>
        <v>1.1671087933412403</v>
      </c>
      <c r="U12" s="245"/>
    </row>
    <row r="13" spans="1:39" ht="26.25" customHeight="1">
      <c r="A13" s="240" t="s">
        <v>145</v>
      </c>
      <c r="B13" s="241"/>
      <c r="C13" s="241"/>
      <c r="D13" s="224" t="s">
        <v>48</v>
      </c>
      <c r="E13" s="225"/>
      <c r="F13" s="103"/>
      <c r="G13" s="104">
        <f t="shared" si="0"/>
        <v>0</v>
      </c>
      <c r="H13" s="99">
        <v>-5.5</v>
      </c>
      <c r="I13" s="105">
        <f t="shared" si="1"/>
        <v>-2.1672622040504949E-3</v>
      </c>
      <c r="J13" s="106">
        <v>502.1</v>
      </c>
      <c r="K13" s="107">
        <f t="shared" si="2"/>
        <v>0.19677602412887124</v>
      </c>
      <c r="L13" s="106">
        <v>367.2</v>
      </c>
      <c r="M13" s="107">
        <f t="shared" si="3"/>
        <v>0.14330690039116695</v>
      </c>
      <c r="N13" s="242">
        <v>1483.6</v>
      </c>
      <c r="O13" s="243"/>
      <c r="P13" s="244">
        <f t="shared" si="4"/>
        <v>0.57397179506622564</v>
      </c>
      <c r="Q13" s="245"/>
      <c r="R13" s="251">
        <v>3093</v>
      </c>
      <c r="S13" s="243"/>
      <c r="T13" s="244">
        <f t="shared" si="5"/>
        <v>1.1668070003893127</v>
      </c>
      <c r="U13" s="245"/>
    </row>
    <row r="14" spans="1:39" ht="26.25" customHeight="1">
      <c r="A14" s="240" t="s">
        <v>53</v>
      </c>
      <c r="B14" s="241"/>
      <c r="C14" s="241"/>
      <c r="D14" s="224" t="s">
        <v>49</v>
      </c>
      <c r="E14" s="225"/>
      <c r="F14" s="103">
        <v>127.6</v>
      </c>
      <c r="G14" s="104">
        <f t="shared" si="0"/>
        <v>5.9116386080036915E-2</v>
      </c>
      <c r="H14" s="99">
        <v>111.1</v>
      </c>
      <c r="I14" s="105">
        <f t="shared" si="1"/>
        <v>4.3778696521819989E-2</v>
      </c>
      <c r="J14" s="106">
        <v>105.8</v>
      </c>
      <c r="K14" s="107">
        <f t="shared" si="2"/>
        <v>4.1463659336456037E-2</v>
      </c>
      <c r="L14" s="106">
        <v>97</v>
      </c>
      <c r="M14" s="107">
        <f t="shared" si="3"/>
        <v>3.7856125647993455E-2</v>
      </c>
      <c r="N14" s="242">
        <v>86.5</v>
      </c>
      <c r="O14" s="243"/>
      <c r="P14" s="244">
        <f t="shared" si="4"/>
        <v>3.3464923344047263E-2</v>
      </c>
      <c r="Q14" s="245"/>
      <c r="R14" s="251">
        <v>75</v>
      </c>
      <c r="S14" s="243"/>
      <c r="T14" s="244">
        <f t="shared" si="5"/>
        <v>2.8293089243193813E-2</v>
      </c>
      <c r="U14" s="245"/>
    </row>
    <row r="15" spans="1:39" ht="24.75" customHeight="1">
      <c r="A15" s="240" t="s">
        <v>146</v>
      </c>
      <c r="B15" s="241"/>
      <c r="C15" s="241"/>
      <c r="D15" s="224" t="s">
        <v>54</v>
      </c>
      <c r="E15" s="225"/>
      <c r="F15" s="103">
        <v>204.9</v>
      </c>
      <c r="G15" s="104">
        <f t="shared" si="0"/>
        <v>9.4929055703758342E-2</v>
      </c>
      <c r="H15" s="99">
        <v>235.8</v>
      </c>
      <c r="I15" s="105">
        <f t="shared" si="1"/>
        <v>9.2916441402746672E-2</v>
      </c>
      <c r="J15" s="106">
        <v>287</v>
      </c>
      <c r="K15" s="107">
        <f t="shared" si="2"/>
        <v>0.11247703430588736</v>
      </c>
      <c r="L15" s="106">
        <v>299.5</v>
      </c>
      <c r="M15" s="107">
        <f t="shared" si="3"/>
        <v>0.11688566630488699</v>
      </c>
      <c r="N15" s="242">
        <v>299.5</v>
      </c>
      <c r="O15" s="243"/>
      <c r="P15" s="244">
        <f t="shared" si="4"/>
        <v>0.11586987909297292</v>
      </c>
      <c r="Q15" s="245"/>
      <c r="R15" s="251">
        <v>320</v>
      </c>
      <c r="S15" s="243"/>
      <c r="T15" s="244">
        <f t="shared" si="5"/>
        <v>0.12071718077096028</v>
      </c>
      <c r="U15" s="245"/>
    </row>
    <row r="16" spans="1:39" ht="28.5" customHeight="1">
      <c r="A16" s="240" t="s">
        <v>76</v>
      </c>
      <c r="B16" s="241"/>
      <c r="C16" s="241"/>
      <c r="D16" s="224" t="s">
        <v>55</v>
      </c>
      <c r="E16" s="225"/>
      <c r="F16" s="103">
        <v>19.399999999999999</v>
      </c>
      <c r="G16" s="104">
        <f t="shared" si="0"/>
        <v>8.9879144980620392E-3</v>
      </c>
      <c r="H16" s="99"/>
      <c r="I16" s="105">
        <f t="shared" si="1"/>
        <v>0</v>
      </c>
      <c r="J16" s="106">
        <v>2500</v>
      </c>
      <c r="K16" s="107">
        <f t="shared" si="2"/>
        <v>0.97976510719414089</v>
      </c>
      <c r="L16" s="106">
        <v>2500</v>
      </c>
      <c r="M16" s="107">
        <f t="shared" si="3"/>
        <v>0.97567334144313023</v>
      </c>
      <c r="N16" s="267">
        <v>2500</v>
      </c>
      <c r="O16" s="266"/>
      <c r="P16" s="244">
        <f t="shared" si="4"/>
        <v>0.96719431630194408</v>
      </c>
      <c r="Q16" s="245"/>
      <c r="R16" s="265">
        <v>2500</v>
      </c>
      <c r="S16" s="266"/>
      <c r="T16" s="244">
        <f t="shared" si="5"/>
        <v>0.9431029747731271</v>
      </c>
      <c r="U16" s="245"/>
    </row>
    <row r="17" spans="1:21" ht="26.25" customHeight="1">
      <c r="A17" s="240" t="s">
        <v>147</v>
      </c>
      <c r="B17" s="241"/>
      <c r="C17" s="241"/>
      <c r="D17" s="224" t="s">
        <v>120</v>
      </c>
      <c r="E17" s="225"/>
      <c r="F17" s="103">
        <v>-33.4</v>
      </c>
      <c r="G17" s="104">
        <f t="shared" si="0"/>
        <v>-1.547403836264289E-2</v>
      </c>
      <c r="H17" s="99">
        <v>-1.7</v>
      </c>
      <c r="I17" s="105">
        <f t="shared" si="1"/>
        <v>-6.6988104488833479E-4</v>
      </c>
      <c r="J17" s="106"/>
      <c r="K17" s="107">
        <f t="shared" si="2"/>
        <v>0</v>
      </c>
      <c r="L17" s="106"/>
      <c r="M17" s="107">
        <f t="shared" si="3"/>
        <v>0</v>
      </c>
      <c r="N17" s="242"/>
      <c r="O17" s="243"/>
      <c r="P17" s="244">
        <f t="shared" si="4"/>
        <v>0</v>
      </c>
      <c r="Q17" s="245"/>
      <c r="R17" s="251"/>
      <c r="S17" s="243"/>
      <c r="T17" s="244">
        <f t="shared" si="5"/>
        <v>0</v>
      </c>
      <c r="U17" s="245"/>
    </row>
    <row r="18" spans="1:21" ht="24" customHeight="1">
      <c r="A18" s="240" t="s">
        <v>77</v>
      </c>
      <c r="B18" s="241"/>
      <c r="C18" s="241"/>
      <c r="D18" s="224" t="s">
        <v>56</v>
      </c>
      <c r="E18" s="225"/>
      <c r="F18" s="103">
        <v>712.9</v>
      </c>
      <c r="G18" s="104">
        <f t="shared" si="0"/>
        <v>0.33028269307569214</v>
      </c>
      <c r="H18" s="99">
        <v>716.4</v>
      </c>
      <c r="I18" s="105">
        <f t="shared" si="1"/>
        <v>0.28229575326941353</v>
      </c>
      <c r="J18" s="106">
        <v>1146.8</v>
      </c>
      <c r="K18" s="107">
        <f t="shared" si="2"/>
        <v>0.44943784997209629</v>
      </c>
      <c r="L18" s="106">
        <v>1193</v>
      </c>
      <c r="M18" s="107">
        <f t="shared" si="3"/>
        <v>0.46559131853666175</v>
      </c>
      <c r="N18" s="264">
        <v>1197</v>
      </c>
      <c r="O18" s="255"/>
      <c r="P18" s="244">
        <f t="shared" si="4"/>
        <v>0.46309263864537081</v>
      </c>
      <c r="Q18" s="245"/>
      <c r="R18" s="254">
        <v>1393</v>
      </c>
      <c r="S18" s="255"/>
      <c r="T18" s="244">
        <f t="shared" si="5"/>
        <v>0.52549697754358637</v>
      </c>
      <c r="U18" s="245"/>
    </row>
    <row r="19" spans="1:21" ht="76.5" customHeight="1">
      <c r="A19" s="240" t="s">
        <v>148</v>
      </c>
      <c r="B19" s="241"/>
      <c r="C19" s="241"/>
      <c r="D19" s="224" t="s">
        <v>57</v>
      </c>
      <c r="E19" s="225"/>
      <c r="F19" s="103">
        <v>432.3</v>
      </c>
      <c r="G19" s="104">
        <f t="shared" si="0"/>
        <v>0.20028223904702161</v>
      </c>
      <c r="H19" s="99">
        <v>300.7</v>
      </c>
      <c r="I19" s="105">
        <f t="shared" si="1"/>
        <v>0.1184901354105425</v>
      </c>
      <c r="J19" s="106">
        <v>860</v>
      </c>
      <c r="K19" s="107">
        <f t="shared" si="2"/>
        <v>0.33703919687478445</v>
      </c>
      <c r="L19" s="106">
        <v>840.6</v>
      </c>
      <c r="M19" s="107">
        <f t="shared" si="3"/>
        <v>0.32806040432683808</v>
      </c>
      <c r="N19" s="242">
        <v>807.6</v>
      </c>
      <c r="O19" s="243"/>
      <c r="P19" s="244">
        <f t="shared" si="4"/>
        <v>0.31244245193818004</v>
      </c>
      <c r="Q19" s="245"/>
      <c r="R19" s="251">
        <v>860</v>
      </c>
      <c r="S19" s="243"/>
      <c r="T19" s="244">
        <f t="shared" si="5"/>
        <v>0.32442742332195573</v>
      </c>
      <c r="U19" s="245"/>
    </row>
    <row r="20" spans="1:21" ht="25.5" customHeight="1">
      <c r="A20" s="240" t="s">
        <v>78</v>
      </c>
      <c r="B20" s="241"/>
      <c r="C20" s="241"/>
      <c r="D20" s="224" t="s">
        <v>58</v>
      </c>
      <c r="E20" s="225"/>
      <c r="F20" s="103">
        <v>537.9</v>
      </c>
      <c r="G20" s="104">
        <f t="shared" si="0"/>
        <v>0.24920614476843148</v>
      </c>
      <c r="H20" s="99">
        <v>496.6</v>
      </c>
      <c r="I20" s="105">
        <f t="shared" si="1"/>
        <v>0.19568407464208654</v>
      </c>
      <c r="J20" s="106">
        <v>610</v>
      </c>
      <c r="K20" s="107">
        <f t="shared" si="2"/>
        <v>0.23906268615537038</v>
      </c>
      <c r="L20" s="106">
        <v>603.29999999999995</v>
      </c>
      <c r="M20" s="107">
        <f t="shared" si="3"/>
        <v>0.23544949075705615</v>
      </c>
      <c r="N20" s="242">
        <v>598.1</v>
      </c>
      <c r="O20" s="243"/>
      <c r="P20" s="244">
        <f t="shared" si="4"/>
        <v>0.23139156823207713</v>
      </c>
      <c r="Q20" s="245"/>
      <c r="R20" s="251">
        <v>691.3</v>
      </c>
      <c r="S20" s="243"/>
      <c r="T20" s="244">
        <f t="shared" si="5"/>
        <v>0.26078683458426505</v>
      </c>
      <c r="U20" s="245"/>
    </row>
    <row r="21" spans="1:21" ht="24" customHeight="1">
      <c r="A21" s="256" t="s">
        <v>79</v>
      </c>
      <c r="B21" s="257"/>
      <c r="C21" s="257"/>
      <c r="D21" s="258" t="s">
        <v>59</v>
      </c>
      <c r="E21" s="259"/>
      <c r="F21" s="103">
        <v>13665.8</v>
      </c>
      <c r="G21" s="104">
        <f t="shared" si="0"/>
        <v>6.3312908220420727</v>
      </c>
      <c r="H21" s="99">
        <v>21527.4</v>
      </c>
      <c r="I21" s="105">
        <f t="shared" si="1"/>
        <v>8.4828218857230233</v>
      </c>
      <c r="J21" s="106">
        <v>19177.900000000001</v>
      </c>
      <c r="K21" s="107">
        <f t="shared" si="2"/>
        <v>7.5159348997034057</v>
      </c>
      <c r="L21" s="106">
        <v>18598.2</v>
      </c>
      <c r="M21" s="107">
        <f t="shared" si="3"/>
        <v>7.2583071755310495</v>
      </c>
      <c r="N21" s="242">
        <v>18598.2</v>
      </c>
      <c r="O21" s="243"/>
      <c r="P21" s="244">
        <f t="shared" si="4"/>
        <v>7.1952293333787276</v>
      </c>
      <c r="Q21" s="245"/>
      <c r="R21" s="243">
        <v>18598.2</v>
      </c>
      <c r="S21" s="243"/>
      <c r="T21" s="244">
        <f t="shared" si="5"/>
        <v>7.0160070981702294</v>
      </c>
      <c r="U21" s="245"/>
    </row>
    <row r="22" spans="1:21" ht="24" customHeight="1">
      <c r="A22" s="221" t="s">
        <v>151</v>
      </c>
      <c r="B22" s="222"/>
      <c r="C22" s="223"/>
      <c r="D22" s="226" t="s">
        <v>125</v>
      </c>
      <c r="E22" s="227"/>
      <c r="F22" s="103">
        <v>58.9</v>
      </c>
      <c r="G22" s="104">
        <f t="shared" si="0"/>
        <v>2.7288049687415161E-2</v>
      </c>
      <c r="H22" s="99"/>
      <c r="I22" s="105">
        <f t="shared" si="1"/>
        <v>0</v>
      </c>
      <c r="J22" s="108"/>
      <c r="K22" s="107">
        <f t="shared" si="2"/>
        <v>0</v>
      </c>
      <c r="L22" s="108"/>
      <c r="M22" s="107">
        <f t="shared" si="3"/>
        <v>0</v>
      </c>
      <c r="N22" s="242"/>
      <c r="O22" s="243"/>
      <c r="P22" s="244">
        <f t="shared" si="4"/>
        <v>0</v>
      </c>
      <c r="Q22" s="245"/>
      <c r="R22" s="243"/>
      <c r="S22" s="243"/>
      <c r="T22" s="244">
        <f t="shared" si="5"/>
        <v>0</v>
      </c>
      <c r="U22" s="245"/>
    </row>
    <row r="23" spans="1:21" ht="24.75" customHeight="1">
      <c r="A23" s="221" t="s">
        <v>150</v>
      </c>
      <c r="B23" s="222"/>
      <c r="C23" s="223"/>
      <c r="D23" s="226" t="s">
        <v>121</v>
      </c>
      <c r="E23" s="227"/>
      <c r="F23" s="103">
        <v>120</v>
      </c>
      <c r="G23" s="104">
        <f t="shared" si="0"/>
        <v>5.5595347410693025E-2</v>
      </c>
      <c r="H23" s="99">
        <v>100</v>
      </c>
      <c r="I23" s="105">
        <f t="shared" si="1"/>
        <v>3.9404767346372632E-2</v>
      </c>
      <c r="J23" s="108"/>
      <c r="K23" s="107">
        <f t="shared" si="2"/>
        <v>0</v>
      </c>
      <c r="L23" s="108"/>
      <c r="M23" s="107">
        <f t="shared" si="3"/>
        <v>0</v>
      </c>
      <c r="N23" s="242"/>
      <c r="O23" s="243"/>
      <c r="P23" s="244">
        <f t="shared" si="4"/>
        <v>0</v>
      </c>
      <c r="Q23" s="245"/>
      <c r="R23" s="243"/>
      <c r="S23" s="243"/>
      <c r="T23" s="244">
        <f t="shared" si="5"/>
        <v>0</v>
      </c>
      <c r="U23" s="245"/>
    </row>
    <row r="24" spans="1:21" ht="25.5" customHeight="1">
      <c r="A24" s="221" t="s">
        <v>141</v>
      </c>
      <c r="B24" s="222"/>
      <c r="C24" s="223"/>
      <c r="D24" s="226" t="s">
        <v>122</v>
      </c>
      <c r="E24" s="227"/>
      <c r="F24" s="103">
        <v>1504.5</v>
      </c>
      <c r="G24" s="104">
        <f t="shared" si="0"/>
        <v>0.69702666816156378</v>
      </c>
      <c r="H24" s="99">
        <v>1133.8</v>
      </c>
      <c r="I24" s="105">
        <f t="shared" si="1"/>
        <v>0.44677125217317293</v>
      </c>
      <c r="J24" s="108"/>
      <c r="K24" s="107">
        <f t="shared" si="2"/>
        <v>0</v>
      </c>
      <c r="L24" s="108"/>
      <c r="M24" s="107">
        <f t="shared" si="3"/>
        <v>0</v>
      </c>
      <c r="N24" s="242"/>
      <c r="O24" s="243"/>
      <c r="P24" s="244">
        <f t="shared" si="4"/>
        <v>0</v>
      </c>
      <c r="Q24" s="245"/>
      <c r="R24" s="243"/>
      <c r="S24" s="243"/>
      <c r="T24" s="244">
        <f t="shared" si="5"/>
        <v>0</v>
      </c>
      <c r="U24" s="245"/>
    </row>
    <row r="25" spans="1:21" ht="26.25" customHeight="1">
      <c r="A25" s="234" t="s">
        <v>80</v>
      </c>
      <c r="B25" s="235"/>
      <c r="C25" s="235"/>
      <c r="D25" s="236" t="s">
        <v>60</v>
      </c>
      <c r="E25" s="237"/>
      <c r="F25" s="103">
        <v>4248.2</v>
      </c>
      <c r="G25" s="104">
        <f t="shared" si="0"/>
        <v>1.9681679572508843</v>
      </c>
      <c r="H25" s="99">
        <v>3945.2</v>
      </c>
      <c r="I25" s="105">
        <f t="shared" si="1"/>
        <v>1.5545968813490931</v>
      </c>
      <c r="J25" s="108">
        <v>4351.3</v>
      </c>
      <c r="K25" s="107">
        <f t="shared" si="2"/>
        <v>1.7053007643735458</v>
      </c>
      <c r="L25" s="108">
        <v>4636.7</v>
      </c>
      <c r="M25" s="107">
        <f t="shared" si="3"/>
        <v>1.8095618329077447</v>
      </c>
      <c r="N25" s="264">
        <v>4658.2</v>
      </c>
      <c r="O25" s="255"/>
      <c r="P25" s="244">
        <f t="shared" si="4"/>
        <v>1.8021538256790863</v>
      </c>
      <c r="Q25" s="245"/>
      <c r="R25" s="254">
        <v>4958.2</v>
      </c>
      <c r="S25" s="255"/>
      <c r="T25" s="244">
        <f t="shared" si="5"/>
        <v>1.8704372678080474</v>
      </c>
      <c r="U25" s="245"/>
    </row>
    <row r="26" spans="1:21" ht="27" customHeight="1">
      <c r="A26" s="240" t="s">
        <v>81</v>
      </c>
      <c r="B26" s="241"/>
      <c r="C26" s="241"/>
      <c r="D26" s="224" t="s">
        <v>61</v>
      </c>
      <c r="E26" s="225"/>
      <c r="F26" s="103">
        <v>985.5</v>
      </c>
      <c r="G26" s="104">
        <f t="shared" si="0"/>
        <v>0.45657679061031647</v>
      </c>
      <c r="H26" s="99">
        <v>1341.5</v>
      </c>
      <c r="I26" s="105">
        <f t="shared" si="1"/>
        <v>0.52861495395158886</v>
      </c>
      <c r="J26" s="106">
        <v>1461.3</v>
      </c>
      <c r="K26" s="107">
        <f t="shared" si="2"/>
        <v>0.57269230045711916</v>
      </c>
      <c r="L26" s="106">
        <v>1418.5</v>
      </c>
      <c r="M26" s="107">
        <f t="shared" si="3"/>
        <v>0.55359705393483205</v>
      </c>
      <c r="N26" s="242">
        <v>1458.7</v>
      </c>
      <c r="O26" s="243"/>
      <c r="P26" s="244">
        <f t="shared" si="4"/>
        <v>0.56433853967585834</v>
      </c>
      <c r="Q26" s="245"/>
      <c r="R26" s="251">
        <v>1628.7</v>
      </c>
      <c r="S26" s="243"/>
      <c r="T26" s="244">
        <f t="shared" si="5"/>
        <v>0.61441272600519692</v>
      </c>
      <c r="U26" s="245"/>
    </row>
    <row r="27" spans="1:21" ht="24.75" customHeight="1">
      <c r="A27" s="240" t="s">
        <v>82</v>
      </c>
      <c r="B27" s="241"/>
      <c r="C27" s="241"/>
      <c r="D27" s="224" t="s">
        <v>62</v>
      </c>
      <c r="E27" s="225"/>
      <c r="F27" s="103">
        <v>5108.7</v>
      </c>
      <c r="G27" s="104">
        <f t="shared" si="0"/>
        <v>2.3668329276417288</v>
      </c>
      <c r="H27" s="99">
        <v>5018.1000000000004</v>
      </c>
      <c r="I27" s="105">
        <f t="shared" si="1"/>
        <v>1.9773706302083254</v>
      </c>
      <c r="J27" s="106">
        <v>4806.6000000000004</v>
      </c>
      <c r="K27" s="107">
        <f t="shared" si="2"/>
        <v>1.883735585695743</v>
      </c>
      <c r="L27" s="106">
        <v>5111.6000000000004</v>
      </c>
      <c r="M27" s="107">
        <f t="shared" si="3"/>
        <v>1.9949007408482817</v>
      </c>
      <c r="N27" s="242">
        <v>5056</v>
      </c>
      <c r="O27" s="260"/>
      <c r="P27" s="244">
        <f t="shared" si="4"/>
        <v>1.9560537852890518</v>
      </c>
      <c r="Q27" s="245"/>
      <c r="R27" s="243">
        <v>5502</v>
      </c>
      <c r="S27" s="243"/>
      <c r="T27" s="244">
        <f t="shared" si="5"/>
        <v>2.0755810268806978</v>
      </c>
      <c r="U27" s="245"/>
    </row>
    <row r="28" spans="1:21" ht="21" customHeight="1">
      <c r="A28" s="261" t="s">
        <v>123</v>
      </c>
      <c r="B28" s="262"/>
      <c r="C28" s="263"/>
      <c r="D28" s="224" t="s">
        <v>124</v>
      </c>
      <c r="E28" s="225"/>
      <c r="F28" s="103">
        <v>5</v>
      </c>
      <c r="G28" s="104">
        <f t="shared" si="0"/>
        <v>2.3164728087788759E-3</v>
      </c>
      <c r="H28" s="99">
        <v>5</v>
      </c>
      <c r="I28" s="105">
        <f t="shared" si="1"/>
        <v>1.9702383673186317E-3</v>
      </c>
      <c r="J28" s="106"/>
      <c r="K28" s="107">
        <f t="shared" si="2"/>
        <v>0</v>
      </c>
      <c r="L28" s="106"/>
      <c r="M28" s="107">
        <f t="shared" si="3"/>
        <v>0</v>
      </c>
      <c r="N28" s="253"/>
      <c r="O28" s="253"/>
      <c r="P28" s="244">
        <f t="shared" si="4"/>
        <v>0</v>
      </c>
      <c r="Q28" s="245"/>
      <c r="R28" s="243"/>
      <c r="S28" s="243"/>
      <c r="T28" s="244">
        <f t="shared" si="5"/>
        <v>0</v>
      </c>
      <c r="U28" s="245"/>
    </row>
    <row r="29" spans="1:21" ht="49.5" customHeight="1">
      <c r="A29" s="240" t="s">
        <v>83</v>
      </c>
      <c r="B29" s="241"/>
      <c r="C29" s="241"/>
      <c r="D29" s="224" t="s">
        <v>63</v>
      </c>
      <c r="E29" s="225"/>
      <c r="F29" s="103">
        <v>604.9</v>
      </c>
      <c r="G29" s="104">
        <f t="shared" si="0"/>
        <v>0.28024688040606843</v>
      </c>
      <c r="H29" s="99">
        <v>594.6</v>
      </c>
      <c r="I29" s="105">
        <f t="shared" si="1"/>
        <v>0.23430074664153167</v>
      </c>
      <c r="J29" s="106">
        <v>769.1</v>
      </c>
      <c r="K29" s="107">
        <f t="shared" si="2"/>
        <v>0.3014149375772055</v>
      </c>
      <c r="L29" s="106">
        <v>852.3</v>
      </c>
      <c r="M29" s="107">
        <f t="shared" si="3"/>
        <v>0.33262655556479193</v>
      </c>
      <c r="N29" s="232">
        <v>809</v>
      </c>
      <c r="O29" s="233"/>
      <c r="P29" s="244">
        <f t="shared" si="4"/>
        <v>0.31298408075530915</v>
      </c>
      <c r="Q29" s="245"/>
      <c r="R29" s="254">
        <v>1000</v>
      </c>
      <c r="S29" s="255"/>
      <c r="T29" s="244">
        <f t="shared" si="5"/>
        <v>0.37724118990925082</v>
      </c>
      <c r="U29" s="245"/>
    </row>
    <row r="30" spans="1:21" ht="24" customHeight="1">
      <c r="A30" s="256" t="s">
        <v>84</v>
      </c>
      <c r="B30" s="257"/>
      <c r="C30" s="257"/>
      <c r="D30" s="258" t="s">
        <v>64</v>
      </c>
      <c r="E30" s="259"/>
      <c r="F30" s="103">
        <v>907.7</v>
      </c>
      <c r="G30" s="104">
        <f t="shared" si="0"/>
        <v>0.42053247370571722</v>
      </c>
      <c r="H30" s="99">
        <v>963.8</v>
      </c>
      <c r="I30" s="105">
        <f t="shared" si="1"/>
        <v>0.37978314768433946</v>
      </c>
      <c r="J30" s="106">
        <v>1221.5</v>
      </c>
      <c r="K30" s="107">
        <f t="shared" si="2"/>
        <v>0.47871323137505717</v>
      </c>
      <c r="L30" s="106">
        <v>1265.5</v>
      </c>
      <c r="M30" s="107">
        <f t="shared" si="3"/>
        <v>0.49388584543851249</v>
      </c>
      <c r="N30" s="232">
        <v>1222.8</v>
      </c>
      <c r="O30" s="233"/>
      <c r="P30" s="244">
        <f t="shared" si="4"/>
        <v>0.47307408398960693</v>
      </c>
      <c r="Q30" s="245"/>
      <c r="R30" s="251">
        <v>1222.8</v>
      </c>
      <c r="S30" s="243"/>
      <c r="T30" s="244">
        <f t="shared" si="5"/>
        <v>0.4612905270210319</v>
      </c>
      <c r="U30" s="245"/>
    </row>
    <row r="31" spans="1:21" ht="24" customHeight="1">
      <c r="A31" s="234" t="s">
        <v>85</v>
      </c>
      <c r="B31" s="235"/>
      <c r="C31" s="235"/>
      <c r="D31" s="236" t="s">
        <v>65</v>
      </c>
      <c r="E31" s="237"/>
      <c r="F31" s="109">
        <v>1273</v>
      </c>
      <c r="G31" s="107">
        <f t="shared" si="0"/>
        <v>0.58977397711510193</v>
      </c>
      <c r="H31" s="110">
        <v>1638.6</v>
      </c>
      <c r="I31" s="111">
        <f t="shared" si="1"/>
        <v>0.64568651773766195</v>
      </c>
      <c r="J31" s="108">
        <v>1431.9</v>
      </c>
      <c r="K31" s="107">
        <f t="shared" si="2"/>
        <v>0.56117026279651616</v>
      </c>
      <c r="L31" s="108">
        <v>1571.9</v>
      </c>
      <c r="M31" s="107">
        <f t="shared" si="3"/>
        <v>0.61346437016578259</v>
      </c>
      <c r="N31" s="238">
        <v>1466.1</v>
      </c>
      <c r="O31" s="239"/>
      <c r="P31" s="244">
        <f t="shared" si="4"/>
        <v>0.56720143485211205</v>
      </c>
      <c r="Q31" s="245"/>
      <c r="R31" s="254">
        <v>1466.1</v>
      </c>
      <c r="S31" s="255"/>
      <c r="T31" s="244">
        <f t="shared" si="5"/>
        <v>0.5530733085259526</v>
      </c>
      <c r="U31" s="245"/>
    </row>
    <row r="32" spans="1:21" ht="26.25" customHeight="1">
      <c r="A32" s="240" t="s">
        <v>86</v>
      </c>
      <c r="B32" s="241"/>
      <c r="C32" s="241"/>
      <c r="D32" s="224" t="s">
        <v>66</v>
      </c>
      <c r="E32" s="225"/>
      <c r="F32" s="103">
        <v>87983.8</v>
      </c>
      <c r="G32" s="104">
        <f t="shared" si="0"/>
        <v>40.762416062607777</v>
      </c>
      <c r="H32" s="99">
        <v>102170.8</v>
      </c>
      <c r="I32" s="105">
        <f t="shared" si="1"/>
        <v>40.260166035927689</v>
      </c>
      <c r="J32" s="106">
        <v>87634.8</v>
      </c>
      <c r="K32" s="107">
        <f t="shared" si="2"/>
        <v>34.344607686374843</v>
      </c>
      <c r="L32" s="106">
        <v>92946.3</v>
      </c>
      <c r="M32" s="107">
        <f t="shared" si="3"/>
        <v>36.274090838310244</v>
      </c>
      <c r="N32" s="232">
        <v>86795.4</v>
      </c>
      <c r="O32" s="233"/>
      <c r="P32" s="244">
        <f t="shared" si="4"/>
        <v>33.579207024461496</v>
      </c>
      <c r="Q32" s="245"/>
      <c r="R32" s="251">
        <v>86795.4</v>
      </c>
      <c r="S32" s="243"/>
      <c r="T32" s="244">
        <f t="shared" si="5"/>
        <v>32.742799974649387</v>
      </c>
      <c r="U32" s="245"/>
    </row>
    <row r="33" spans="1:23" ht="26.25" customHeight="1">
      <c r="A33" s="240" t="s">
        <v>87</v>
      </c>
      <c r="B33" s="241"/>
      <c r="C33" s="241"/>
      <c r="D33" s="224" t="s">
        <v>67</v>
      </c>
      <c r="E33" s="225"/>
      <c r="F33" s="103">
        <v>53035.9</v>
      </c>
      <c r="G33" s="104">
        <f t="shared" si="0"/>
        <v>24.571244047823118</v>
      </c>
      <c r="H33" s="99">
        <v>63957.2</v>
      </c>
      <c r="I33" s="105">
        <f t="shared" si="1"/>
        <v>25.20218586125424</v>
      </c>
      <c r="J33" s="106">
        <v>69205.8</v>
      </c>
      <c r="K33" s="107">
        <f t="shared" si="2"/>
        <v>27.122171222182512</v>
      </c>
      <c r="L33" s="106">
        <v>74100.899999999994</v>
      </c>
      <c r="M33" s="107">
        <f t="shared" si="3"/>
        <v>28.919309082777296</v>
      </c>
      <c r="N33" s="232">
        <v>68802.100000000006</v>
      </c>
      <c r="O33" s="233"/>
      <c r="P33" s="244">
        <f t="shared" si="4"/>
        <v>26.618000027855199</v>
      </c>
      <c r="Q33" s="245"/>
      <c r="R33" s="251">
        <v>68802.100000000006</v>
      </c>
      <c r="S33" s="243"/>
      <c r="T33" s="244">
        <f t="shared" si="5"/>
        <v>25.95498607225527</v>
      </c>
      <c r="U33" s="245"/>
    </row>
    <row r="34" spans="1:23" ht="26.25" customHeight="1">
      <c r="A34" s="240" t="s">
        <v>88</v>
      </c>
      <c r="B34" s="241"/>
      <c r="C34" s="241"/>
      <c r="D34" s="224" t="s">
        <v>68</v>
      </c>
      <c r="E34" s="225"/>
      <c r="F34" s="103">
        <v>9564.5</v>
      </c>
      <c r="G34" s="104">
        <f t="shared" si="0"/>
        <v>4.4311808359131124</v>
      </c>
      <c r="H34" s="99">
        <v>10323.6</v>
      </c>
      <c r="I34" s="105">
        <f t="shared" si="1"/>
        <v>4.0679905617701255</v>
      </c>
      <c r="J34" s="106">
        <v>12918.3</v>
      </c>
      <c r="K34" s="107">
        <f t="shared" si="2"/>
        <v>5.0627598337064272</v>
      </c>
      <c r="L34" s="106">
        <v>13528.5</v>
      </c>
      <c r="M34" s="107">
        <f t="shared" si="3"/>
        <v>5.2797587198853542</v>
      </c>
      <c r="N34" s="232">
        <v>12658.5</v>
      </c>
      <c r="O34" s="233"/>
      <c r="P34" s="244">
        <f t="shared" si="4"/>
        <v>4.8972917011632635</v>
      </c>
      <c r="Q34" s="245"/>
      <c r="R34" s="251">
        <v>12658.5</v>
      </c>
      <c r="S34" s="243"/>
      <c r="T34" s="244">
        <f t="shared" si="5"/>
        <v>4.7753076024662517</v>
      </c>
      <c r="U34" s="245"/>
    </row>
    <row r="35" spans="1:23" ht="27" customHeight="1">
      <c r="A35" s="240" t="s">
        <v>89</v>
      </c>
      <c r="B35" s="241"/>
      <c r="C35" s="241"/>
      <c r="D35" s="224" t="s">
        <v>69</v>
      </c>
      <c r="E35" s="225"/>
      <c r="F35" s="103">
        <v>2167</v>
      </c>
      <c r="G35" s="104">
        <f t="shared" si="0"/>
        <v>1.0039593153247648</v>
      </c>
      <c r="H35" s="99">
        <v>2368.5</v>
      </c>
      <c r="I35" s="105">
        <f t="shared" si="1"/>
        <v>0.93330191459883582</v>
      </c>
      <c r="J35" s="106">
        <v>2789.1</v>
      </c>
      <c r="K35" s="107">
        <f t="shared" si="2"/>
        <v>1.0930651441900712</v>
      </c>
      <c r="L35" s="106">
        <v>2814.8</v>
      </c>
      <c r="M35" s="107">
        <f t="shared" si="3"/>
        <v>1.0985301285976492</v>
      </c>
      <c r="N35" s="232">
        <v>2719.5</v>
      </c>
      <c r="O35" s="233"/>
      <c r="P35" s="244">
        <f t="shared" si="4"/>
        <v>1.0521139772732548</v>
      </c>
      <c r="Q35" s="245"/>
      <c r="R35" s="251">
        <v>2938.8</v>
      </c>
      <c r="S35" s="243"/>
      <c r="T35" s="244">
        <f t="shared" si="5"/>
        <v>1.1086364089053062</v>
      </c>
      <c r="U35" s="245"/>
    </row>
    <row r="36" spans="1:23" ht="24" customHeight="1">
      <c r="A36" s="240" t="s">
        <v>90</v>
      </c>
      <c r="B36" s="241"/>
      <c r="C36" s="241"/>
      <c r="D36" s="224" t="s">
        <v>70</v>
      </c>
      <c r="E36" s="225"/>
      <c r="F36" s="103">
        <v>1110</v>
      </c>
      <c r="G36" s="104">
        <f t="shared" si="0"/>
        <v>0.51425696354891048</v>
      </c>
      <c r="H36" s="99">
        <v>1087.5999999999999</v>
      </c>
      <c r="I36" s="105">
        <f t="shared" si="1"/>
        <v>0.42856624965914875</v>
      </c>
      <c r="J36" s="106">
        <v>1597.4</v>
      </c>
      <c r="K36" s="107">
        <f t="shared" si="2"/>
        <v>0.62603071289276824</v>
      </c>
      <c r="L36" s="106">
        <v>1778.1</v>
      </c>
      <c r="M36" s="107">
        <f t="shared" si="3"/>
        <v>0.69393790736801186</v>
      </c>
      <c r="N36" s="232">
        <v>1536.4</v>
      </c>
      <c r="O36" s="233"/>
      <c r="P36" s="244">
        <f t="shared" si="4"/>
        <v>0.59439893902652285</v>
      </c>
      <c r="Q36" s="245"/>
      <c r="R36" s="251">
        <v>1500</v>
      </c>
      <c r="S36" s="243"/>
      <c r="T36" s="244">
        <f t="shared" si="5"/>
        <v>0.56586178486387617</v>
      </c>
      <c r="U36" s="245"/>
    </row>
    <row r="37" spans="1:23" ht="27" customHeight="1">
      <c r="A37" s="240" t="s">
        <v>91</v>
      </c>
      <c r="B37" s="241"/>
      <c r="C37" s="241"/>
      <c r="D37" s="224" t="s">
        <v>71</v>
      </c>
      <c r="E37" s="225"/>
      <c r="F37" s="103">
        <v>6413.6</v>
      </c>
      <c r="G37" s="104">
        <f t="shared" si="0"/>
        <v>2.9713860012768398</v>
      </c>
      <c r="H37" s="99">
        <v>9707.7000000000007</v>
      </c>
      <c r="I37" s="105">
        <f t="shared" si="1"/>
        <v>3.8252965996838166</v>
      </c>
      <c r="J37" s="106">
        <v>12890.7</v>
      </c>
      <c r="K37" s="107">
        <f t="shared" si="2"/>
        <v>5.0519432269230045</v>
      </c>
      <c r="L37" s="106">
        <v>13705.6</v>
      </c>
      <c r="M37" s="107">
        <f t="shared" si="3"/>
        <v>5.3488754193931864</v>
      </c>
      <c r="N37" s="232">
        <v>13954.7</v>
      </c>
      <c r="O37" s="233"/>
      <c r="P37" s="244">
        <f t="shared" si="4"/>
        <v>5.3987626102794968</v>
      </c>
      <c r="Q37" s="245"/>
      <c r="R37" s="251">
        <v>13954.7</v>
      </c>
      <c r="S37" s="243"/>
      <c r="T37" s="244">
        <f t="shared" si="5"/>
        <v>5.2642876328266226</v>
      </c>
      <c r="U37" s="245"/>
    </row>
    <row r="38" spans="1:23" ht="27" customHeight="1">
      <c r="A38" s="240" t="s">
        <v>149</v>
      </c>
      <c r="B38" s="241"/>
      <c r="C38" s="241"/>
      <c r="D38" s="224" t="s">
        <v>105</v>
      </c>
      <c r="E38" s="225"/>
      <c r="F38" s="103">
        <v>7154.6</v>
      </c>
      <c r="G38" s="104">
        <f t="shared" si="0"/>
        <v>3.3146872715378697</v>
      </c>
      <c r="H38" s="99">
        <v>6832.4</v>
      </c>
      <c r="I38" s="105">
        <f t="shared" si="1"/>
        <v>2.692291324173564</v>
      </c>
      <c r="J38" s="106">
        <v>7887.9</v>
      </c>
      <c r="K38" s="107">
        <f t="shared" si="2"/>
        <v>3.0913156756146654</v>
      </c>
      <c r="L38" s="106">
        <v>8125.1</v>
      </c>
      <c r="M38" s="107">
        <f t="shared" si="3"/>
        <v>3.1709773866238309</v>
      </c>
      <c r="N38" s="232">
        <v>8125.1</v>
      </c>
      <c r="O38" s="233"/>
      <c r="P38" s="244">
        <f t="shared" si="4"/>
        <v>3.1434202157539706</v>
      </c>
      <c r="Q38" s="245"/>
      <c r="R38" s="251">
        <v>8125.1</v>
      </c>
      <c r="S38" s="243"/>
      <c r="T38" s="244">
        <f t="shared" si="5"/>
        <v>3.0651223921316539</v>
      </c>
      <c r="U38" s="245"/>
    </row>
    <row r="39" spans="1:23" ht="27" customHeight="1">
      <c r="A39" s="240" t="s">
        <v>92</v>
      </c>
      <c r="B39" s="241"/>
      <c r="C39" s="241"/>
      <c r="D39" s="224" t="s">
        <v>72</v>
      </c>
      <c r="E39" s="225"/>
      <c r="F39" s="103">
        <v>4820.8999999999996</v>
      </c>
      <c r="G39" s="104">
        <f t="shared" si="0"/>
        <v>2.2334967527684166</v>
      </c>
      <c r="H39" s="99">
        <v>5025.7</v>
      </c>
      <c r="I39" s="105">
        <f t="shared" si="1"/>
        <v>1.9803653925266493</v>
      </c>
      <c r="J39" s="106">
        <v>6605.9</v>
      </c>
      <c r="K39" s="107">
        <f t="shared" si="2"/>
        <v>2.5888921286455098</v>
      </c>
      <c r="L39" s="106">
        <v>6164.4</v>
      </c>
      <c r="M39" s="107">
        <f t="shared" si="3"/>
        <v>2.4057762983968125</v>
      </c>
      <c r="N39" s="232">
        <v>6720.6</v>
      </c>
      <c r="O39" s="233"/>
      <c r="P39" s="244">
        <f t="shared" si="4"/>
        <v>2.6000504488555385</v>
      </c>
      <c r="Q39" s="245"/>
      <c r="R39" s="251">
        <v>6733.1</v>
      </c>
      <c r="S39" s="243"/>
      <c r="T39" s="244">
        <f t="shared" si="5"/>
        <v>2.5400026557779771</v>
      </c>
      <c r="U39" s="245"/>
    </row>
    <row r="40" spans="1:23" ht="26.25" customHeight="1">
      <c r="A40" s="240" t="s">
        <v>93</v>
      </c>
      <c r="B40" s="241"/>
      <c r="C40" s="241"/>
      <c r="D40" s="224" t="s">
        <v>73</v>
      </c>
      <c r="E40" s="225"/>
      <c r="F40" s="103">
        <v>689.3</v>
      </c>
      <c r="G40" s="104">
        <f t="shared" si="0"/>
        <v>0.31934894141825582</v>
      </c>
      <c r="H40" s="99">
        <v>204.1</v>
      </c>
      <c r="I40" s="105">
        <f t="shared" si="1"/>
        <v>8.0425130153946547E-2</v>
      </c>
      <c r="J40" s="106">
        <v>371.6</v>
      </c>
      <c r="K40" s="107">
        <f t="shared" si="2"/>
        <v>0.1456322855333371</v>
      </c>
      <c r="L40" s="106">
        <v>65</v>
      </c>
      <c r="M40" s="107">
        <f t="shared" si="3"/>
        <v>2.5367506877521383E-2</v>
      </c>
      <c r="N40" s="242">
        <v>371.6</v>
      </c>
      <c r="O40" s="243"/>
      <c r="P40" s="244">
        <f t="shared" si="4"/>
        <v>0.14376376317512099</v>
      </c>
      <c r="Q40" s="245"/>
      <c r="R40" s="251">
        <v>371.6</v>
      </c>
      <c r="S40" s="243"/>
      <c r="T40" s="244">
        <f t="shared" si="5"/>
        <v>0.14018282617027761</v>
      </c>
      <c r="U40" s="245"/>
    </row>
    <row r="41" spans="1:23" ht="24.75" customHeight="1">
      <c r="A41" s="240" t="s">
        <v>94</v>
      </c>
      <c r="B41" s="241"/>
      <c r="C41" s="241"/>
      <c r="D41" s="224" t="s">
        <v>74</v>
      </c>
      <c r="E41" s="225"/>
      <c r="F41" s="103">
        <v>1418.1</v>
      </c>
      <c r="G41" s="104">
        <f t="shared" si="0"/>
        <v>0.65699801802586477</v>
      </c>
      <c r="H41" s="99">
        <v>1647.9</v>
      </c>
      <c r="I41" s="105">
        <f t="shared" si="1"/>
        <v>0.64935116110087465</v>
      </c>
      <c r="J41" s="106">
        <v>1740.7</v>
      </c>
      <c r="K41" s="107">
        <f t="shared" si="2"/>
        <v>0.68219084883713643</v>
      </c>
      <c r="L41" s="106">
        <v>2213.6999999999998</v>
      </c>
      <c r="M41" s="107">
        <f t="shared" si="3"/>
        <v>0.86393923038106291</v>
      </c>
      <c r="N41" s="232">
        <v>2072.3000000000002</v>
      </c>
      <c r="O41" s="233"/>
      <c r="P41" s="244">
        <f t="shared" si="4"/>
        <v>0.80172671266900764</v>
      </c>
      <c r="Q41" s="245"/>
      <c r="R41" s="251">
        <v>2072.3000000000002</v>
      </c>
      <c r="S41" s="243"/>
      <c r="T41" s="244">
        <f t="shared" si="5"/>
        <v>0.78175691784894052</v>
      </c>
      <c r="U41" s="245"/>
    </row>
    <row r="42" spans="1:23" ht="25.5" customHeight="1" thickBot="1">
      <c r="A42" s="228" t="s">
        <v>95</v>
      </c>
      <c r="B42" s="229"/>
      <c r="C42" s="229"/>
      <c r="D42" s="230" t="s">
        <v>75</v>
      </c>
      <c r="E42" s="231"/>
      <c r="F42" s="112">
        <v>1951</v>
      </c>
      <c r="G42" s="113">
        <f t="shared" si="0"/>
        <v>0.90388768998551738</v>
      </c>
      <c r="H42" s="114">
        <v>3315.5</v>
      </c>
      <c r="I42" s="115">
        <f t="shared" si="1"/>
        <v>1.3064650613689848</v>
      </c>
      <c r="J42" s="116">
        <v>1981.4</v>
      </c>
      <c r="K42" s="117">
        <f t="shared" si="2"/>
        <v>0.77652263335778826</v>
      </c>
      <c r="L42" s="116">
        <v>1556.7</v>
      </c>
      <c r="M42" s="117">
        <f t="shared" si="3"/>
        <v>0.60753227624980832</v>
      </c>
      <c r="N42" s="247">
        <v>1683.1</v>
      </c>
      <c r="O42" s="248"/>
      <c r="P42" s="249">
        <f t="shared" si="4"/>
        <v>0.65115390150712082</v>
      </c>
      <c r="Q42" s="250"/>
      <c r="R42" s="252">
        <v>1703.6</v>
      </c>
      <c r="S42" s="248"/>
      <c r="T42" s="249">
        <f t="shared" si="5"/>
        <v>0.64266809112939971</v>
      </c>
      <c r="U42" s="250"/>
    </row>
    <row r="43" spans="1:23" ht="19.5" customHeight="1"/>
    <row r="44" spans="1:23" ht="33.75" customHeight="1">
      <c r="A44" s="89"/>
      <c r="B44" s="89"/>
      <c r="C44" s="89"/>
      <c r="D44" s="89"/>
      <c r="E44" s="89"/>
      <c r="F44" s="173" t="s">
        <v>134</v>
      </c>
      <c r="G44" s="173"/>
      <c r="H44" s="173"/>
      <c r="I44" s="173"/>
      <c r="J44" s="173"/>
      <c r="K44" s="90"/>
      <c r="L44" s="92" t="s">
        <v>102</v>
      </c>
      <c r="M44" s="92"/>
      <c r="N44" s="92"/>
      <c r="O44" s="92"/>
      <c r="P44" s="90"/>
      <c r="Q44" s="91"/>
      <c r="R44" s="91"/>
      <c r="S44" s="92"/>
      <c r="T44" s="92"/>
      <c r="U44" s="92"/>
      <c r="V44" s="28"/>
      <c r="W44" s="10"/>
    </row>
    <row r="45" spans="1:23" ht="28.5">
      <c r="A45" s="246"/>
      <c r="B45" s="246"/>
      <c r="C45" s="246"/>
      <c r="D45" s="246"/>
      <c r="E45" s="246"/>
      <c r="F45" s="70"/>
      <c r="G45" s="70"/>
      <c r="H45" s="70"/>
      <c r="I45" s="70"/>
      <c r="J45" s="70"/>
      <c r="K45" s="70"/>
      <c r="L45" s="9"/>
      <c r="M45" s="9"/>
      <c r="N45" s="28"/>
      <c r="O45" s="28"/>
      <c r="P45" s="28"/>
      <c r="Q45" s="28"/>
      <c r="R45" s="10"/>
    </row>
  </sheetData>
  <mergeCells count="231">
    <mergeCell ref="N8:O8"/>
    <mergeCell ref="A9:C9"/>
    <mergeCell ref="N1:T1"/>
    <mergeCell ref="P8:Q8"/>
    <mergeCell ref="R8:S8"/>
    <mergeCell ref="R6:U6"/>
    <mergeCell ref="T8:U8"/>
    <mergeCell ref="N2:T2"/>
    <mergeCell ref="N5:T5"/>
    <mergeCell ref="N3:T3"/>
    <mergeCell ref="A4:U4"/>
    <mergeCell ref="L6:M6"/>
    <mergeCell ref="J7:K7"/>
    <mergeCell ref="J6:K6"/>
    <mergeCell ref="R7:U7"/>
    <mergeCell ref="H7:I7"/>
    <mergeCell ref="F7:G7"/>
    <mergeCell ref="L7:M7"/>
    <mergeCell ref="N7:Q7"/>
    <mergeCell ref="F6:G6"/>
    <mergeCell ref="A6:C8"/>
    <mergeCell ref="D6:E6"/>
    <mergeCell ref="N6:Q6"/>
    <mergeCell ref="H6:I6"/>
    <mergeCell ref="D8:E8"/>
    <mergeCell ref="N10:O10"/>
    <mergeCell ref="P10:Q10"/>
    <mergeCell ref="R11:S11"/>
    <mergeCell ref="T11:U11"/>
    <mergeCell ref="R12:S12"/>
    <mergeCell ref="D7:E7"/>
    <mergeCell ref="A12:C12"/>
    <mergeCell ref="T9:U9"/>
    <mergeCell ref="A10:C10"/>
    <mergeCell ref="D10:E10"/>
    <mergeCell ref="R10:S10"/>
    <mergeCell ref="T10:U10"/>
    <mergeCell ref="D9:E9"/>
    <mergeCell ref="N9:O9"/>
    <mergeCell ref="P9:Q9"/>
    <mergeCell ref="R9:S9"/>
    <mergeCell ref="D12:E12"/>
    <mergeCell ref="N12:O12"/>
    <mergeCell ref="P12:Q12"/>
    <mergeCell ref="A11:C11"/>
    <mergeCell ref="D11:E11"/>
    <mergeCell ref="N11:O11"/>
    <mergeCell ref="P11:Q11"/>
    <mergeCell ref="T12:U12"/>
    <mergeCell ref="N13:O13"/>
    <mergeCell ref="P13:Q13"/>
    <mergeCell ref="A14:C14"/>
    <mergeCell ref="D14:E14"/>
    <mergeCell ref="N14:O14"/>
    <mergeCell ref="T15:U15"/>
    <mergeCell ref="N16:O16"/>
    <mergeCell ref="P16:Q16"/>
    <mergeCell ref="T14:U14"/>
    <mergeCell ref="P14:Q14"/>
    <mergeCell ref="R14:S14"/>
    <mergeCell ref="R13:S13"/>
    <mergeCell ref="T13:U13"/>
    <mergeCell ref="A15:C15"/>
    <mergeCell ref="D15:E15"/>
    <mergeCell ref="A16:C16"/>
    <mergeCell ref="D16:E16"/>
    <mergeCell ref="A13:C13"/>
    <mergeCell ref="D13:E13"/>
    <mergeCell ref="R16:S16"/>
    <mergeCell ref="T16:U16"/>
    <mergeCell ref="N15:O15"/>
    <mergeCell ref="P15:Q15"/>
    <mergeCell ref="N17:O17"/>
    <mergeCell ref="P17:Q17"/>
    <mergeCell ref="R15:S15"/>
    <mergeCell ref="R18:S18"/>
    <mergeCell ref="T18:U18"/>
    <mergeCell ref="T17:U17"/>
    <mergeCell ref="N18:O18"/>
    <mergeCell ref="P18:Q18"/>
    <mergeCell ref="A19:C19"/>
    <mergeCell ref="D19:E19"/>
    <mergeCell ref="N19:O19"/>
    <mergeCell ref="T19:U19"/>
    <mergeCell ref="P19:Q19"/>
    <mergeCell ref="R19:S19"/>
    <mergeCell ref="D17:E17"/>
    <mergeCell ref="A17:C17"/>
    <mergeCell ref="A18:C18"/>
    <mergeCell ref="D18:E18"/>
    <mergeCell ref="R17:S17"/>
    <mergeCell ref="A21:C21"/>
    <mergeCell ref="D21:E21"/>
    <mergeCell ref="N21:O21"/>
    <mergeCell ref="P21:Q21"/>
    <mergeCell ref="R21:S21"/>
    <mergeCell ref="T21:U21"/>
    <mergeCell ref="A20:C20"/>
    <mergeCell ref="D20:E20"/>
    <mergeCell ref="T22:U22"/>
    <mergeCell ref="R22:S22"/>
    <mergeCell ref="P22:Q22"/>
    <mergeCell ref="N22:O22"/>
    <mergeCell ref="A22:C22"/>
    <mergeCell ref="D22:E22"/>
    <mergeCell ref="N20:O20"/>
    <mergeCell ref="P20:Q20"/>
    <mergeCell ref="R20:S20"/>
    <mergeCell ref="T20:U20"/>
    <mergeCell ref="N24:O24"/>
    <mergeCell ref="P23:Q23"/>
    <mergeCell ref="T23:U23"/>
    <mergeCell ref="T24:U24"/>
    <mergeCell ref="P24:Q24"/>
    <mergeCell ref="R23:S23"/>
    <mergeCell ref="R25:S25"/>
    <mergeCell ref="T25:U25"/>
    <mergeCell ref="R24:S24"/>
    <mergeCell ref="T26:U26"/>
    <mergeCell ref="P26:Q26"/>
    <mergeCell ref="R26:S26"/>
    <mergeCell ref="A25:C25"/>
    <mergeCell ref="D25:E25"/>
    <mergeCell ref="R29:S29"/>
    <mergeCell ref="T29:U29"/>
    <mergeCell ref="A27:C27"/>
    <mergeCell ref="D27:E27"/>
    <mergeCell ref="N27:O27"/>
    <mergeCell ref="P27:Q27"/>
    <mergeCell ref="R28:S28"/>
    <mergeCell ref="T28:U28"/>
    <mergeCell ref="R27:S27"/>
    <mergeCell ref="T27:U27"/>
    <mergeCell ref="A28:C28"/>
    <mergeCell ref="D28:E28"/>
    <mergeCell ref="N25:O25"/>
    <mergeCell ref="P25:Q25"/>
    <mergeCell ref="P32:Q32"/>
    <mergeCell ref="A29:C29"/>
    <mergeCell ref="D29:E29"/>
    <mergeCell ref="N29:O29"/>
    <mergeCell ref="P29:Q29"/>
    <mergeCell ref="N28:O28"/>
    <mergeCell ref="P28:Q28"/>
    <mergeCell ref="T31:U31"/>
    <mergeCell ref="P31:Q31"/>
    <mergeCell ref="R31:S31"/>
    <mergeCell ref="N30:O30"/>
    <mergeCell ref="P30:Q30"/>
    <mergeCell ref="R30:S30"/>
    <mergeCell ref="T30:U30"/>
    <mergeCell ref="R32:S32"/>
    <mergeCell ref="T32:U32"/>
    <mergeCell ref="A30:C30"/>
    <mergeCell ref="D30:E30"/>
    <mergeCell ref="T34:U34"/>
    <mergeCell ref="R36:S36"/>
    <mergeCell ref="T36:U36"/>
    <mergeCell ref="R33:S33"/>
    <mergeCell ref="T33:U33"/>
    <mergeCell ref="T39:U39"/>
    <mergeCell ref="P39:Q39"/>
    <mergeCell ref="R39:S39"/>
    <mergeCell ref="P34:Q34"/>
    <mergeCell ref="P33:Q33"/>
    <mergeCell ref="R37:S37"/>
    <mergeCell ref="T37:U37"/>
    <mergeCell ref="R34:S34"/>
    <mergeCell ref="R41:S41"/>
    <mergeCell ref="T42:U42"/>
    <mergeCell ref="T41:U41"/>
    <mergeCell ref="R42:S42"/>
    <mergeCell ref="R40:S40"/>
    <mergeCell ref="T40:U40"/>
    <mergeCell ref="A35:C35"/>
    <mergeCell ref="D35:E35"/>
    <mergeCell ref="N35:O35"/>
    <mergeCell ref="T35:U35"/>
    <mergeCell ref="P35:Q35"/>
    <mergeCell ref="N37:O37"/>
    <mergeCell ref="N38:O38"/>
    <mergeCell ref="P38:Q38"/>
    <mergeCell ref="R38:S38"/>
    <mergeCell ref="T38:U38"/>
    <mergeCell ref="A36:C36"/>
    <mergeCell ref="D36:E36"/>
    <mergeCell ref="A38:C38"/>
    <mergeCell ref="D38:E38"/>
    <mergeCell ref="R35:S35"/>
    <mergeCell ref="P37:Q37"/>
    <mergeCell ref="P36:Q36"/>
    <mergeCell ref="A39:C39"/>
    <mergeCell ref="A37:C37"/>
    <mergeCell ref="D37:E37"/>
    <mergeCell ref="P40:Q40"/>
    <mergeCell ref="N39:O39"/>
    <mergeCell ref="A45:E45"/>
    <mergeCell ref="A40:C40"/>
    <mergeCell ref="D40:E40"/>
    <mergeCell ref="N40:O40"/>
    <mergeCell ref="D41:E41"/>
    <mergeCell ref="N41:O41"/>
    <mergeCell ref="F44:J44"/>
    <mergeCell ref="A41:C41"/>
    <mergeCell ref="N42:O42"/>
    <mergeCell ref="P42:Q42"/>
    <mergeCell ref="P41:Q41"/>
    <mergeCell ref="A23:C23"/>
    <mergeCell ref="D39:E39"/>
    <mergeCell ref="D23:E23"/>
    <mergeCell ref="A24:C24"/>
    <mergeCell ref="D24:E24"/>
    <mergeCell ref="A42:C42"/>
    <mergeCell ref="D42:E42"/>
    <mergeCell ref="N34:O34"/>
    <mergeCell ref="A31:C31"/>
    <mergeCell ref="D31:E31"/>
    <mergeCell ref="N31:O31"/>
    <mergeCell ref="N36:O36"/>
    <mergeCell ref="A34:C34"/>
    <mergeCell ref="D34:E34"/>
    <mergeCell ref="A32:C32"/>
    <mergeCell ref="D32:E32"/>
    <mergeCell ref="A33:C33"/>
    <mergeCell ref="D33:E33"/>
    <mergeCell ref="N33:O33"/>
    <mergeCell ref="N32:O32"/>
    <mergeCell ref="A26:C26"/>
    <mergeCell ref="D26:E26"/>
    <mergeCell ref="N26:O26"/>
    <mergeCell ref="N23:O23"/>
  </mergeCells>
  <phoneticPr fontId="0" type="noConversion"/>
  <pageMargins left="0.25" right="0.16" top="0.2" bottom="0.2" header="0.19685039370078741" footer="0.19685039370078741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2"/>
  <sheetViews>
    <sheetView tabSelected="1" view="pageBreakPreview" zoomScaleNormal="100" zoomScaleSheetLayoutView="100" workbookViewId="0">
      <selection activeCell="I11" sqref="I11"/>
    </sheetView>
  </sheetViews>
  <sheetFormatPr defaultRowHeight="15"/>
  <cols>
    <col min="6" max="6" width="11.5703125" customWidth="1"/>
    <col min="7" max="7" width="11" customWidth="1"/>
    <col min="8" max="8" width="10.85546875" customWidth="1"/>
    <col min="9" max="9" width="15.140625" customWidth="1"/>
    <col min="10" max="10" width="15.5703125" customWidth="1"/>
    <col min="11" max="11" width="16.85546875" customWidth="1"/>
  </cols>
  <sheetData>
    <row r="2" spans="1:14" ht="14.25" customHeight="1">
      <c r="H2" s="325" t="s">
        <v>114</v>
      </c>
      <c r="I2" s="325"/>
      <c r="J2" s="325"/>
      <c r="K2" s="325"/>
      <c r="L2" s="325"/>
      <c r="M2" s="325"/>
      <c r="N2" s="325"/>
    </row>
    <row r="3" spans="1:14">
      <c r="H3" s="325" t="s">
        <v>132</v>
      </c>
      <c r="I3" s="325"/>
      <c r="J3" s="325"/>
      <c r="K3" s="325"/>
      <c r="L3" s="325"/>
      <c r="M3" s="325"/>
      <c r="N3" s="325"/>
    </row>
    <row r="4" spans="1:14" ht="15.75" customHeight="1">
      <c r="H4" s="156" t="s">
        <v>133</v>
      </c>
      <c r="I4" s="156"/>
      <c r="J4" s="156"/>
      <c r="K4" s="156"/>
      <c r="L4" s="156"/>
      <c r="M4" s="156"/>
      <c r="N4" s="156"/>
    </row>
    <row r="5" spans="1:14" ht="15.75" customHeight="1">
      <c r="H5" s="75"/>
      <c r="I5" s="75"/>
      <c r="J5" s="75"/>
      <c r="K5" s="75"/>
      <c r="L5" s="75"/>
      <c r="M5" s="75"/>
      <c r="N5" s="75"/>
    </row>
    <row r="6" spans="1:14" s="1" customFormat="1" ht="17.100000000000001" customHeight="1">
      <c r="A6" s="324" t="s">
        <v>113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4" s="1" customFormat="1" ht="17.100000000000001" customHeight="1" thickBot="1">
      <c r="A7" s="3"/>
    </row>
    <row r="8" spans="1:14" s="1" customFormat="1" ht="21" customHeight="1" thickBot="1">
      <c r="A8" s="326" t="s">
        <v>0</v>
      </c>
      <c r="B8" s="327"/>
      <c r="C8" s="327"/>
      <c r="D8" s="330" t="s">
        <v>1</v>
      </c>
      <c r="E8" s="331"/>
      <c r="F8" s="72">
        <v>2019</v>
      </c>
      <c r="G8" s="73">
        <v>2020</v>
      </c>
      <c r="H8" s="72">
        <v>2021</v>
      </c>
      <c r="I8" s="73">
        <v>2022</v>
      </c>
      <c r="J8" s="72">
        <v>2023</v>
      </c>
      <c r="K8" s="74">
        <v>2024</v>
      </c>
    </row>
    <row r="9" spans="1:14" s="1" customFormat="1" ht="21" customHeight="1" thickBot="1">
      <c r="A9" s="328"/>
      <c r="B9" s="329"/>
      <c r="C9" s="329"/>
      <c r="D9" s="19" t="s">
        <v>17</v>
      </c>
      <c r="E9" s="7" t="s">
        <v>18</v>
      </c>
      <c r="F9" s="7" t="s">
        <v>111</v>
      </c>
      <c r="G9" s="33" t="s">
        <v>111</v>
      </c>
      <c r="H9" s="7" t="s">
        <v>112</v>
      </c>
      <c r="I9" s="33" t="s">
        <v>2</v>
      </c>
      <c r="J9" s="7" t="s">
        <v>3</v>
      </c>
      <c r="K9" s="39" t="s">
        <v>3</v>
      </c>
    </row>
    <row r="10" spans="1:14" s="1" customFormat="1" ht="33.75" customHeight="1" thickBot="1">
      <c r="A10" s="321" t="s">
        <v>96</v>
      </c>
      <c r="B10" s="322"/>
      <c r="C10" s="323"/>
      <c r="D10" s="30">
        <v>1714</v>
      </c>
      <c r="E10" s="23">
        <v>1</v>
      </c>
      <c r="F10" s="76">
        <v>51.4</v>
      </c>
      <c r="G10" s="30">
        <v>50.3</v>
      </c>
      <c r="H10" s="23">
        <v>50</v>
      </c>
      <c r="I10" s="76">
        <v>50</v>
      </c>
      <c r="J10" s="30">
        <v>50</v>
      </c>
      <c r="K10" s="76">
        <v>50</v>
      </c>
    </row>
    <row r="11" spans="1:14" s="1" customFormat="1" ht="35.25" customHeight="1" thickBot="1">
      <c r="A11" s="312" t="s">
        <v>97</v>
      </c>
      <c r="B11" s="313"/>
      <c r="C11" s="314"/>
      <c r="D11" s="31">
        <v>1714</v>
      </c>
      <c r="E11" s="24">
        <v>4</v>
      </c>
      <c r="F11" s="24">
        <v>13</v>
      </c>
      <c r="G11" s="31">
        <v>11.8</v>
      </c>
      <c r="H11" s="24">
        <v>18</v>
      </c>
      <c r="I11" s="24">
        <v>18</v>
      </c>
      <c r="J11" s="31">
        <v>18</v>
      </c>
      <c r="K11" s="24">
        <v>18</v>
      </c>
    </row>
    <row r="12" spans="1:14" s="1" customFormat="1" ht="33.75" customHeight="1" thickBot="1">
      <c r="A12" s="315" t="s">
        <v>98</v>
      </c>
      <c r="B12" s="316"/>
      <c r="C12" s="317"/>
      <c r="D12" s="30">
        <v>1714</v>
      </c>
      <c r="E12" s="23">
        <v>8</v>
      </c>
      <c r="F12" s="23">
        <v>65.7</v>
      </c>
      <c r="G12" s="30">
        <v>63.3</v>
      </c>
      <c r="H12" s="23">
        <v>71.7</v>
      </c>
      <c r="I12" s="23">
        <v>72.7</v>
      </c>
      <c r="J12" s="30">
        <v>72.7</v>
      </c>
      <c r="K12" s="23">
        <v>72.7</v>
      </c>
    </row>
    <row r="13" spans="1:14" ht="28.5" customHeight="1" thickBot="1">
      <c r="A13" s="312" t="s">
        <v>99</v>
      </c>
      <c r="B13" s="313"/>
      <c r="C13" s="314"/>
      <c r="D13" s="31">
        <v>1714</v>
      </c>
      <c r="E13" s="36">
        <v>9</v>
      </c>
      <c r="F13" s="36">
        <v>1471.8</v>
      </c>
      <c r="G13" s="34">
        <v>1465.6</v>
      </c>
      <c r="H13" s="22">
        <v>1516.4</v>
      </c>
      <c r="I13" s="22">
        <v>1500.1</v>
      </c>
      <c r="J13" s="41">
        <v>1500.1</v>
      </c>
      <c r="K13" s="22">
        <v>1500.1</v>
      </c>
    </row>
    <row r="14" spans="1:14" ht="30.75" customHeight="1" thickBot="1">
      <c r="A14" s="315" t="s">
        <v>100</v>
      </c>
      <c r="B14" s="316"/>
      <c r="C14" s="317"/>
      <c r="D14" s="30">
        <v>1714</v>
      </c>
      <c r="E14" s="37">
        <v>10</v>
      </c>
      <c r="F14" s="37">
        <v>213.1</v>
      </c>
      <c r="G14" s="35">
        <v>214.8</v>
      </c>
      <c r="H14" s="21">
        <v>209.3</v>
      </c>
      <c r="I14" s="77">
        <v>209.3</v>
      </c>
      <c r="J14" s="42">
        <v>209.3</v>
      </c>
      <c r="K14" s="77">
        <v>209.3</v>
      </c>
    </row>
    <row r="15" spans="1:14" ht="24.75" customHeight="1" thickBot="1">
      <c r="A15" s="318" t="s">
        <v>101</v>
      </c>
      <c r="B15" s="319"/>
      <c r="C15" s="320"/>
      <c r="D15" s="32">
        <v>1714</v>
      </c>
      <c r="E15" s="38" t="s">
        <v>16</v>
      </c>
      <c r="F15" s="20">
        <f t="shared" ref="F15:K15" si="0">F10+F11+F12+F13+F14</f>
        <v>1815</v>
      </c>
      <c r="G15" s="40">
        <f t="shared" si="0"/>
        <v>1805.8</v>
      </c>
      <c r="H15" s="20">
        <f t="shared" si="0"/>
        <v>1865.4</v>
      </c>
      <c r="I15" s="43">
        <f t="shared" si="0"/>
        <v>1850.1</v>
      </c>
      <c r="J15" s="20">
        <f t="shared" si="0"/>
        <v>1850.1</v>
      </c>
      <c r="K15" s="40">
        <f t="shared" si="0"/>
        <v>1850.1</v>
      </c>
    </row>
    <row r="16" spans="1:14" ht="20.25" customHeight="1"/>
    <row r="17" spans="1:16" ht="18.75">
      <c r="C17" s="151" t="s">
        <v>134</v>
      </c>
      <c r="D17" s="151"/>
      <c r="E17" s="151"/>
      <c r="F17" s="151"/>
      <c r="G17" s="151"/>
      <c r="I17" s="18" t="s">
        <v>102</v>
      </c>
      <c r="J17" s="18"/>
    </row>
    <row r="18" spans="1:16" ht="25.5">
      <c r="A18" s="151"/>
      <c r="B18" s="151"/>
      <c r="C18" s="151"/>
      <c r="D18" s="151"/>
      <c r="E18" s="151"/>
      <c r="F18" s="67"/>
      <c r="G18" s="67"/>
      <c r="H18" s="67"/>
      <c r="I18" s="18"/>
      <c r="J18" s="18"/>
      <c r="K18" s="8"/>
      <c r="L18" s="8"/>
    </row>
    <row r="32" spans="1:16">
      <c r="P32" s="26"/>
    </row>
  </sheetData>
  <mergeCells count="14">
    <mergeCell ref="A10:C10"/>
    <mergeCell ref="A6:K6"/>
    <mergeCell ref="H2:N2"/>
    <mergeCell ref="H3:N3"/>
    <mergeCell ref="H4:N4"/>
    <mergeCell ref="A8:C9"/>
    <mergeCell ref="D8:E8"/>
    <mergeCell ref="A18:E18"/>
    <mergeCell ref="A11:C11"/>
    <mergeCell ref="A12:C12"/>
    <mergeCell ref="A13:C13"/>
    <mergeCell ref="A14:C14"/>
    <mergeCell ref="A15:C15"/>
    <mergeCell ref="C17:G17"/>
  </mergeCells>
  <phoneticPr fontId="0" type="noConversion"/>
  <pageMargins left="0.35" right="0.16" top="0.41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Tab.1</vt:lpstr>
      <vt:lpstr>Tab.2</vt:lpstr>
      <vt:lpstr>Tab.3</vt:lpstr>
      <vt:lpstr>Tab.4</vt:lpstr>
      <vt:lpstr>Tab.1!Область_печати</vt:lpstr>
      <vt:lpstr>Tab.2!Область_печати</vt:lpstr>
      <vt:lpstr>Tab.3!Область_печати</vt:lpstr>
      <vt:lpstr>Tab.4!Область_печати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2021-10-27T14:54:06Z</cp:lastPrinted>
  <dcterms:created xsi:type="dcterms:W3CDTF">2006-09-28T05:33:49Z</dcterms:created>
  <dcterms:modified xsi:type="dcterms:W3CDTF">2021-12-02T12:11:39Z</dcterms:modified>
</cp:coreProperties>
</file>